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660" activeTab="1"/>
  </bookViews>
  <sheets>
    <sheet name="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<sst xmlns="http://schemas.openxmlformats.org/spreadsheetml/2006/main" count="112" uniqueCount="110">
  <si>
    <t>Spreadsheet Row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</si>
  <si>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</si>
  <si>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</si>
  <si>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</si>
  <si>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</si>
  <si>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</si>
  <si>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</si>
  <si>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</si>
  <si>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</si>
  <si>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</si>
  <si>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</si>
  <si>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</si>
  <si>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</si>
  <si>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</si>
  <si>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y</t>
  </si>
  <si>
    <t>x</t>
  </si>
  <si>
    <t>Reference</t>
  </si>
  <si>
    <t>Instrument</t>
  </si>
  <si>
    <t>Residual</t>
  </si>
  <si>
    <t>Residual Squared</t>
  </si>
  <si>
    <t>Standardized Residual</t>
  </si>
  <si>
    <t>Instrument minus Reference</t>
  </si>
  <si>
    <t>Difference Squared</t>
  </si>
  <si>
    <r>
      <rPr>
        <b/>
        <i/>
        <sz val="8"/>
        <rFont val="Arial"/>
        <family val="2"/>
      </rPr>
      <t>y</t>
    </r>
    <r>
      <rPr>
        <b/>
        <sz val="8"/>
        <rFont val="Arial"/>
        <family val="2"/>
      </rPr>
      <t>-</t>
    </r>
    <r>
      <rPr>
        <b/>
        <i/>
        <sz val="8"/>
        <rFont val="Arial"/>
        <family val="2"/>
      </rPr>
      <t>y</t>
    </r>
    <r>
      <rPr>
        <b/>
        <sz val="8"/>
        <rFont val="Arial"/>
        <family val="2"/>
      </rPr>
      <t xml:space="preserve"> hat</t>
    </r>
  </si>
  <si>
    <r>
      <t>(</t>
    </r>
    <r>
      <rPr>
        <b/>
        <i/>
        <sz val="8"/>
        <rFont val="Arial"/>
        <family val="2"/>
      </rPr>
      <t>y</t>
    </r>
    <r>
      <rPr>
        <b/>
        <sz val="8"/>
        <rFont val="Arial"/>
        <family val="2"/>
      </rPr>
      <t>-</t>
    </r>
    <r>
      <rPr>
        <b/>
        <i/>
        <sz val="8"/>
        <rFont val="Arial"/>
        <family val="2"/>
      </rPr>
      <t>y</t>
    </r>
    <r>
      <rPr>
        <b/>
        <sz val="8"/>
        <rFont val="Arial"/>
        <family val="2"/>
      </rPr>
      <t xml:space="preserve"> hat)^2</t>
    </r>
  </si>
  <si>
    <r>
      <rPr>
        <b/>
        <i/>
        <sz val="8"/>
        <rFont val="Arial"/>
        <family val="2"/>
      </rPr>
      <t>x</t>
    </r>
    <r>
      <rPr>
        <b/>
        <sz val="8"/>
        <rFont val="Arial"/>
        <family val="2"/>
      </rPr>
      <t>-</t>
    </r>
    <r>
      <rPr>
        <b/>
        <i/>
        <sz val="8"/>
        <rFont val="Arial"/>
        <family val="2"/>
      </rPr>
      <t>x</t>
    </r>
    <r>
      <rPr>
        <b/>
        <sz val="8"/>
        <rFont val="Arial"/>
        <family val="2"/>
      </rPr>
      <t xml:space="preserve"> bar</t>
    </r>
  </si>
  <si>
    <r>
      <t>(</t>
    </r>
    <r>
      <rPr>
        <b/>
        <i/>
        <sz val="8"/>
        <rFont val="Arial"/>
        <family val="2"/>
      </rPr>
      <t>x</t>
    </r>
    <r>
      <rPr>
        <b/>
        <sz val="8"/>
        <rFont val="Arial"/>
        <family val="2"/>
      </rPr>
      <t>-</t>
    </r>
    <r>
      <rPr>
        <b/>
        <i/>
        <sz val="8"/>
        <rFont val="Arial"/>
        <family val="2"/>
      </rPr>
      <t>x</t>
    </r>
    <r>
      <rPr>
        <b/>
        <sz val="8"/>
        <rFont val="Arial"/>
        <family val="2"/>
      </rPr>
      <t xml:space="preserve"> bar)^2</t>
    </r>
  </si>
  <si>
    <r>
      <rPr>
        <b/>
        <i/>
        <sz val="8"/>
        <rFont val="Arial"/>
        <family val="2"/>
      </rPr>
      <t>d</t>
    </r>
    <r>
      <rPr>
        <b/>
        <sz val="8"/>
        <rFont val="Arial"/>
        <family val="2"/>
      </rPr>
      <t>^2</t>
    </r>
  </si>
  <si>
    <r>
      <t xml:space="preserve">Estimated Value of </t>
    </r>
    <r>
      <rPr>
        <b/>
        <i/>
        <sz val="8"/>
        <rFont val="Arial"/>
        <family val="2"/>
      </rPr>
      <t>y</t>
    </r>
  </si>
  <si>
    <t>sum of squares, SS =</t>
  </si>
  <si>
    <t>sum =</t>
  </si>
  <si>
    <t>mean square, MS =</t>
  </si>
  <si>
    <t>square root, s =</t>
  </si>
  <si>
    <r>
      <rPr>
        <b/>
        <sz val="8"/>
        <rFont val="Arial"/>
        <family val="2"/>
      </rPr>
      <t>(</t>
    </r>
    <r>
      <rPr>
        <b/>
        <i/>
        <sz val="8"/>
        <rFont val="Arial"/>
        <family val="2"/>
      </rPr>
      <t>y</t>
    </r>
    <r>
      <rPr>
        <b/>
        <sz val="8"/>
        <rFont val="Arial"/>
        <family val="2"/>
      </rPr>
      <t xml:space="preserve"> - </t>
    </r>
    <r>
      <rPr>
        <b/>
        <i/>
        <sz val="8"/>
        <rFont val="Arial"/>
        <family val="2"/>
      </rPr>
      <t>y</t>
    </r>
    <r>
      <rPr>
        <b/>
        <sz val="8"/>
        <rFont val="Arial"/>
        <family val="2"/>
      </rPr>
      <t xml:space="preserve"> hat) / s</t>
    </r>
  </si>
  <si>
    <t>t skew =</t>
  </si>
  <si>
    <t>t bias =</t>
  </si>
  <si>
    <t>square =</t>
  </si>
  <si>
    <t>bias =</t>
  </si>
  <si>
    <r>
      <t>(</t>
    </r>
    <r>
      <rPr>
        <b/>
        <i/>
        <sz val="8"/>
        <rFont val="Arial"/>
        <family val="2"/>
      </rPr>
      <t>y</t>
    </r>
    <r>
      <rPr>
        <b/>
        <sz val="8"/>
        <rFont val="Arial"/>
        <family val="2"/>
      </rPr>
      <t xml:space="preserve"> hat)</t>
    </r>
  </si>
  <si>
    <t>square root, q =</t>
  </si>
  <si>
    <t>Both values present? (1 if TRUE)</t>
  </si>
  <si>
    <t>N</t>
  </si>
  <si>
    <r>
      <t xml:space="preserve">intercept, </t>
    </r>
    <r>
      <rPr>
        <b/>
        <i/>
        <sz val="8"/>
        <rFont val="Arial"/>
        <family val="2"/>
      </rPr>
      <t>a</t>
    </r>
    <r>
      <rPr>
        <b/>
        <sz val="8"/>
        <rFont val="Arial"/>
        <family val="2"/>
      </rPr>
      <t xml:space="preserve"> =</t>
    </r>
  </si>
  <si>
    <r>
      <t xml:space="preserve">slope, </t>
    </r>
    <r>
      <rPr>
        <b/>
        <i/>
        <sz val="8"/>
        <rFont val="Arial"/>
        <family val="2"/>
      </rPr>
      <t>b</t>
    </r>
    <r>
      <rPr>
        <b/>
        <sz val="8"/>
        <rFont val="Arial"/>
        <family val="2"/>
      </rPr>
      <t xml:space="preserve"> =</t>
    </r>
  </si>
  <si>
    <r>
      <rPr>
        <i/>
        <sz val="8"/>
        <rFont val="Arial"/>
        <family val="2"/>
      </rPr>
      <t>x</t>
    </r>
    <r>
      <rPr>
        <sz val="8"/>
        <rFont val="Arial"/>
        <family val="2"/>
      </rPr>
      <t xml:space="preserve"> bar =</t>
    </r>
  </si>
  <si>
    <r>
      <rPr>
        <b/>
        <i/>
        <sz val="8"/>
        <rFont val="Arial"/>
        <family val="2"/>
      </rPr>
      <t>d</t>
    </r>
    <r>
      <rPr>
        <b/>
        <sz val="8"/>
        <rFont val="Arial"/>
        <family val="2"/>
      </rPr>
      <t xml:space="preserve"> = </t>
    </r>
    <r>
      <rPr>
        <b/>
        <i/>
        <sz val="8"/>
        <rFont val="Arial"/>
        <family val="2"/>
      </rPr>
      <t>x</t>
    </r>
    <r>
      <rPr>
        <b/>
        <sz val="8"/>
        <rFont val="Arial"/>
        <family val="2"/>
      </rPr>
      <t xml:space="preserve"> - </t>
    </r>
    <r>
      <rPr>
        <b/>
        <i/>
        <sz val="8"/>
        <rFont val="Arial"/>
        <family val="2"/>
      </rPr>
      <t>y</t>
    </r>
  </si>
  <si>
    <t>End unlocked line zone.</t>
  </si>
  <si>
    <t>P(reject H0: slope = 1), when H0 is true =</t>
  </si>
  <si>
    <t>P(reject H0: bias = 0), when H0 is true =</t>
  </si>
  <si>
    <t>This line and the next nine are unlocked and available for adding comments.</t>
  </si>
  <si>
    <t xml:space="preserve">           then adjust range of data in C and D columns to include valid pairs only (no blank cells),</t>
  </si>
  <si>
    <t xml:space="preserve">           then right-click on each axis, select 'Format Axis' and adjust range as needed.</t>
  </si>
  <si>
    <t>Note: To ensure that all data are correctly plotted, left-click on any plotted point,</t>
  </si>
  <si>
    <t>Values in gray zone are automatically copied from light gray zone in 'Table' sheet.</t>
  </si>
  <si>
    <t>in the above graph when the ranges are the same and contain no blank cells.</t>
  </si>
  <si>
    <t>Intercept and slope values will be the same as those in the equation displayed</t>
  </si>
  <si>
    <t xml:space="preserve">RMSD = </t>
  </si>
  <si>
    <t>Sample ID</t>
  </si>
  <si>
    <t>A-01</t>
  </si>
  <si>
    <t>A-02</t>
  </si>
  <si>
    <t>A-03</t>
  </si>
  <si>
    <t>A-04</t>
  </si>
  <si>
    <t>A-05</t>
  </si>
  <si>
    <t>A-06</t>
  </si>
  <si>
    <t>A-07</t>
  </si>
  <si>
    <t>A-08</t>
  </si>
  <si>
    <t>A-09</t>
  </si>
  <si>
    <t>A-10</t>
  </si>
  <si>
    <t>A-11</t>
  </si>
  <si>
    <t>A-12</t>
  </si>
  <si>
    <t>A-13</t>
  </si>
  <si>
    <t>A-14</t>
  </si>
  <si>
    <t>A-15</t>
  </si>
  <si>
    <t>A-16</t>
  </si>
  <si>
    <t>A-17</t>
  </si>
  <si>
    <t>A-18</t>
  </si>
  <si>
    <t>A-19</t>
  </si>
  <si>
    <t>A-20</t>
  </si>
  <si>
    <t>A-21</t>
  </si>
  <si>
    <t>A-22</t>
  </si>
  <si>
    <t>A-23</t>
  </si>
  <si>
    <t>A-24</t>
  </si>
  <si>
    <t>A-25</t>
  </si>
  <si>
    <t>A-26</t>
  </si>
  <si>
    <t>A-27</t>
  </si>
  <si>
    <t>A-28</t>
  </si>
  <si>
    <t>A-29</t>
  </si>
  <si>
    <t>A-30</t>
  </si>
  <si>
    <t>A-31</t>
  </si>
  <si>
    <t>A-32</t>
  </si>
  <si>
    <t>A-33</t>
  </si>
  <si>
    <t>A-34</t>
  </si>
  <si>
    <t>A-35</t>
  </si>
  <si>
    <t>A-36</t>
  </si>
  <si>
    <t>A-37</t>
  </si>
  <si>
    <t>A-38</t>
  </si>
  <si>
    <t>A-39</t>
  </si>
  <si>
    <t>A-40</t>
  </si>
  <si>
    <t>A-41</t>
  </si>
  <si>
    <t>A-42</t>
  </si>
  <si>
    <t>A-43</t>
  </si>
  <si>
    <t>A-44</t>
  </si>
  <si>
    <t>A-45</t>
  </si>
  <si>
    <t>A-46</t>
  </si>
  <si>
    <t>A-47</t>
  </si>
  <si>
    <t>A-48</t>
  </si>
  <si>
    <t>A-49</t>
  </si>
  <si>
    <t>A-50</t>
  </si>
  <si>
    <r>
      <t xml:space="preserve">number, </t>
    </r>
    <r>
      <rPr>
        <b/>
        <i/>
        <sz val="8"/>
        <rFont val="Arial"/>
        <family val="2"/>
      </rPr>
      <t>n</t>
    </r>
    <r>
      <rPr>
        <b/>
        <sz val="8"/>
        <rFont val="Arial"/>
        <family val="2"/>
      </rPr>
      <t xml:space="preserve"> =</t>
    </r>
  </si>
  <si>
    <t>For 9 to 50 samples. DIRECTIONS - Enter Reference and Instrument values in light gray zone. Columns E through M are automatically determined, as are the statistics appearing in blue type in Rows 54-62.  Outliers, if any, appear in red type in the Standardized Residual column (Column I).  Adjustment recommendations in Rows 61-62, if applicable (alpha = 0.05), are displayed in red type; non-adjustments are in green type. Scatter plot and regression line shown in 'Graph' sheet.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</si>
</sst>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000000000000"/>
    <numFmt numFmtId="166" formatCode="0.000000000000000"/>
    <numFmt numFmtId="167" formatCode="0.0000000000000000"/>
    <numFmt numFmtId="168" formatCode="0.00000000"/>
    <numFmt numFmtId="169" formatCode="0.000000000"/>
    <numFmt numFmtId="170" formatCode="0.0000000"/>
    <numFmt numFmtId="171" formatCode="0.000000"/>
    <numFmt numFmtId="172" formatCode="0.00000"/>
    <numFmt numFmtId="173" formatCode="0.0000"/>
    <numFmt numFmtId="174" formatCode="0.0"/>
    <numFmt numFmtId="175" formatCode="0.0000000000"/>
    <numFmt numFmtId="176" formatCode="0.00000000000"/>
    <numFmt numFmtId="177" formatCode="0.000E+00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vertAlign val="superscript"/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"/>
      <family val="2"/>
    </font>
    <font>
      <sz val="8"/>
      <color indexed="30"/>
      <name val="Arial"/>
      <family val="2"/>
    </font>
    <font>
      <b/>
      <sz val="8"/>
      <color indexed="10"/>
      <name val="Arial"/>
      <family val="2"/>
    </font>
    <font>
      <b/>
      <sz val="8"/>
      <color indexed="30"/>
      <name val="Arial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sz val="8"/>
      <color rgb="FF0070C0"/>
      <name val="Arial"/>
      <family val="2"/>
    </font>
    <font>
      <b/>
      <sz val="8"/>
      <color rgb="FFFF0000"/>
      <name val="Arial"/>
      <family val="2"/>
    </font>
    <font>
      <b/>
      <sz val="8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double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 quotePrefix="1">
      <alignment/>
    </xf>
    <xf numFmtId="0" fontId="3" fillId="0" borderId="0" xfId="0" applyFont="1" applyAlignment="1">
      <alignment wrapText="1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2" fontId="49" fillId="0" borderId="0" xfId="0" applyNumberFormat="1" applyFont="1" applyAlignment="1">
      <alignment horizontal="center"/>
    </xf>
    <xf numFmtId="0" fontId="49" fillId="0" borderId="0" xfId="0" applyFont="1" applyAlignment="1">
      <alignment horizontal="center"/>
    </xf>
    <xf numFmtId="0" fontId="50" fillId="0" borderId="0" xfId="0" applyFont="1" applyAlignment="1" quotePrefix="1">
      <alignment/>
    </xf>
    <xf numFmtId="164" fontId="49" fillId="0" borderId="0" xfId="0" applyNumberFormat="1" applyFont="1" applyFill="1" applyAlignment="1">
      <alignment horizontal="center"/>
    </xf>
    <xf numFmtId="0" fontId="49" fillId="0" borderId="0" xfId="0" applyFont="1" applyFill="1" applyAlignment="1" quotePrefix="1">
      <alignment horizontal="left"/>
    </xf>
    <xf numFmtId="173" fontId="51" fillId="0" borderId="0" xfId="0" applyNumberFormat="1" applyFont="1" applyAlignment="1">
      <alignment horizontal="center"/>
    </xf>
    <xf numFmtId="0" fontId="4" fillId="0" borderId="10" xfId="0" applyFont="1" applyBorder="1" applyAlignment="1">
      <alignment horizontal="center" wrapText="1"/>
    </xf>
    <xf numFmtId="1" fontId="3" fillId="0" borderId="0" xfId="0" applyNumberFormat="1" applyFont="1" applyFill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1" fontId="49" fillId="0" borderId="0" xfId="0" applyNumberFormat="1" applyFont="1" applyAlignment="1" quotePrefix="1">
      <alignment horizontal="center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 horizontal="center" wrapText="1"/>
    </xf>
    <xf numFmtId="0" fontId="4" fillId="0" borderId="18" xfId="0" applyFont="1" applyBorder="1" applyAlignment="1">
      <alignment horizontal="center"/>
    </xf>
    <xf numFmtId="0" fontId="4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0" fontId="4" fillId="0" borderId="11" xfId="0" applyFont="1" applyBorder="1" applyAlignment="1">
      <alignment horizontal="right"/>
    </xf>
    <xf numFmtId="0" fontId="3" fillId="0" borderId="0" xfId="0" applyFont="1" applyAlignment="1" quotePrefix="1">
      <alignment horizontal="right"/>
    </xf>
    <xf numFmtId="173" fontId="3" fillId="0" borderId="0" xfId="0" applyNumberFormat="1" applyFont="1" applyAlignment="1">
      <alignment horizontal="right"/>
    </xf>
    <xf numFmtId="2" fontId="3" fillId="0" borderId="0" xfId="0" applyNumberFormat="1" applyFont="1" applyAlignment="1">
      <alignment horizontal="right"/>
    </xf>
    <xf numFmtId="173" fontId="52" fillId="0" borderId="0" xfId="0" applyNumberFormat="1" applyFont="1" applyAlignment="1">
      <alignment horizontal="center"/>
    </xf>
    <xf numFmtId="2" fontId="52" fillId="0" borderId="0" xfId="0" applyNumberFormat="1" applyFont="1" applyAlignment="1">
      <alignment horizontal="center"/>
    </xf>
    <xf numFmtId="2" fontId="52" fillId="0" borderId="11" xfId="0" applyNumberFormat="1" applyFont="1" applyBorder="1" applyAlignment="1">
      <alignment horizontal="center"/>
    </xf>
    <xf numFmtId="0" fontId="3" fillId="33" borderId="0" xfId="0" applyFont="1" applyFill="1" applyAlignment="1" applyProtection="1">
      <alignment horizontal="center"/>
      <protection locked="0"/>
    </xf>
    <xf numFmtId="2" fontId="3" fillId="33" borderId="0" xfId="0" applyNumberFormat="1" applyFont="1" applyFill="1" applyAlignment="1" applyProtection="1">
      <alignment horizontal="center"/>
      <protection locked="0"/>
    </xf>
    <xf numFmtId="2" fontId="3" fillId="33" borderId="0" xfId="0" applyNumberFormat="1" applyFont="1" applyFill="1" applyBorder="1" applyAlignment="1" applyProtection="1">
      <alignment horizontal="center"/>
      <protection locked="0"/>
    </xf>
    <xf numFmtId="2" fontId="3" fillId="33" borderId="1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4" fillId="0" borderId="0" xfId="0" applyFont="1" applyBorder="1" applyAlignment="1">
      <alignment/>
    </xf>
    <xf numFmtId="0" fontId="52" fillId="0" borderId="0" xfId="0" applyFont="1" applyAlignment="1">
      <alignment/>
    </xf>
    <xf numFmtId="173" fontId="52" fillId="0" borderId="11" xfId="0" applyNumberFormat="1" applyFont="1" applyBorder="1" applyAlignment="1">
      <alignment horizontal="center"/>
    </xf>
    <xf numFmtId="0" fontId="52" fillId="0" borderId="11" xfId="0" applyFont="1" applyBorder="1" applyAlignment="1">
      <alignment/>
    </xf>
    <xf numFmtId="0" fontId="3" fillId="0" borderId="21" xfId="0" applyFont="1" applyBorder="1" applyAlignment="1">
      <alignment horizontal="right"/>
    </xf>
    <xf numFmtId="2" fontId="4" fillId="0" borderId="0" xfId="0" applyNumberFormat="1" applyFont="1" applyAlignment="1">
      <alignment horizontal="right" wrapText="1"/>
    </xf>
    <xf numFmtId="2" fontId="4" fillId="0" borderId="11" xfId="0" applyNumberFormat="1" applyFont="1" applyBorder="1" applyAlignment="1">
      <alignment horizontal="right" wrapText="1"/>
    </xf>
    <xf numFmtId="2" fontId="4" fillId="0" borderId="0" xfId="0" applyNumberFormat="1" applyFont="1" applyAlignment="1">
      <alignment horizontal="center" wrapText="1"/>
    </xf>
    <xf numFmtId="2" fontId="4" fillId="0" borderId="10" xfId="0" applyNumberFormat="1" applyFont="1" applyBorder="1" applyAlignment="1">
      <alignment horizontal="center" wrapText="1"/>
    </xf>
    <xf numFmtId="2" fontId="4" fillId="0" borderId="22" xfId="0" applyNumberFormat="1" applyFont="1" applyBorder="1" applyAlignment="1">
      <alignment horizontal="center" wrapText="1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2" fontId="5" fillId="0" borderId="0" xfId="0" applyNumberFormat="1" applyFont="1" applyAlignment="1">
      <alignment horizontal="center" wrapText="1"/>
    </xf>
    <xf numFmtId="2" fontId="5" fillId="0" borderId="23" xfId="0" applyNumberFormat="1" applyFont="1" applyBorder="1" applyAlignment="1">
      <alignment horizontal="center" wrapText="1"/>
    </xf>
    <xf numFmtId="0" fontId="0" fillId="0" borderId="0" xfId="0" applyFont="1" applyAlignment="1" applyProtection="1">
      <alignment/>
      <protection locked="0"/>
    </xf>
    <xf numFmtId="173" fontId="52" fillId="0" borderId="0" xfId="0" applyNumberFormat="1" applyFont="1" applyAlignment="1">
      <alignment horizontal="right"/>
    </xf>
    <xf numFmtId="2" fontId="4" fillId="0" borderId="14" xfId="0" applyNumberFormat="1" applyFont="1" applyBorder="1" applyAlignment="1">
      <alignment horizontal="center" wrapText="1"/>
    </xf>
    <xf numFmtId="2" fontId="4" fillId="0" borderId="24" xfId="0" applyNumberFormat="1" applyFont="1" applyBorder="1" applyAlignment="1">
      <alignment horizontal="center" wrapText="1"/>
    </xf>
    <xf numFmtId="0" fontId="0" fillId="0" borderId="25" xfId="0" applyBorder="1" applyAlignment="1">
      <alignment/>
    </xf>
    <xf numFmtId="0" fontId="4" fillId="0" borderId="25" xfId="0" applyFont="1" applyBorder="1" applyAlignment="1">
      <alignment/>
    </xf>
    <xf numFmtId="1" fontId="4" fillId="0" borderId="26" xfId="0" applyNumberFormat="1" applyFont="1" applyBorder="1" applyAlignment="1">
      <alignment horizontal="center" wrapText="1"/>
    </xf>
    <xf numFmtId="1" fontId="4" fillId="0" borderId="27" xfId="0" applyNumberFormat="1" applyFont="1" applyBorder="1" applyAlignment="1">
      <alignment horizontal="center" wrapText="1"/>
    </xf>
    <xf numFmtId="1" fontId="4" fillId="0" borderId="28" xfId="0" applyNumberFormat="1" applyFont="1" applyBorder="1" applyAlignment="1">
      <alignment horizontal="center" wrapText="1"/>
    </xf>
    <xf numFmtId="1" fontId="4" fillId="0" borderId="29" xfId="0" applyNumberFormat="1" applyFont="1" applyBorder="1" applyAlignment="1">
      <alignment horizontal="center" wrapText="1"/>
    </xf>
    <xf numFmtId="0" fontId="0" fillId="0" borderId="11" xfId="0" applyBorder="1" applyAlignment="1">
      <alignment/>
    </xf>
    <xf numFmtId="173" fontId="52" fillId="0" borderId="11" xfId="0" applyNumberFormat="1" applyFont="1" applyBorder="1" applyAlignment="1">
      <alignment horizontal="right"/>
    </xf>
    <xf numFmtId="0" fontId="4" fillId="0" borderId="11" xfId="0" applyFont="1" applyBorder="1" applyAlignment="1">
      <alignment/>
    </xf>
    <xf numFmtId="0" fontId="0" fillId="0" borderId="3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wrapText="1"/>
    </xf>
    <xf numFmtId="0" fontId="4" fillId="0" borderId="0" xfId="0" applyFont="1" applyBorder="1" applyAlignment="1">
      <alignment horizontal="right"/>
    </xf>
    <xf numFmtId="0" fontId="4" fillId="0" borderId="10" xfId="0" applyFont="1" applyBorder="1" applyAlignment="1">
      <alignment horizontal="right" wrapText="1"/>
    </xf>
    <xf numFmtId="177" fontId="3" fillId="0" borderId="0" xfId="0" applyNumberFormat="1" applyFont="1" applyFill="1" applyBorder="1" applyAlignment="1">
      <alignment horizontal="right"/>
    </xf>
    <xf numFmtId="177" fontId="3" fillId="0" borderId="10" xfId="0" applyNumberFormat="1" applyFont="1" applyFill="1" applyBorder="1" applyAlignment="1">
      <alignment horizontal="right"/>
    </xf>
    <xf numFmtId="0" fontId="5" fillId="0" borderId="0" xfId="0" applyFont="1" applyBorder="1" applyAlignment="1">
      <alignment horizontal="right"/>
    </xf>
    <xf numFmtId="177" fontId="3" fillId="0" borderId="0" xfId="0" applyNumberFormat="1" applyFont="1" applyFill="1" applyAlignment="1">
      <alignment horizontal="right"/>
    </xf>
    <xf numFmtId="177" fontId="50" fillId="0" borderId="21" xfId="0" applyNumberFormat="1" applyFont="1" applyBorder="1" applyAlignment="1">
      <alignment horizontal="center"/>
    </xf>
    <xf numFmtId="177" fontId="52" fillId="0" borderId="0" xfId="0" applyNumberFormat="1" applyFont="1" applyAlignment="1">
      <alignment horizontal="center"/>
    </xf>
    <xf numFmtId="177" fontId="50" fillId="0" borderId="33" xfId="0" applyNumberFormat="1" applyFont="1" applyFill="1" applyBorder="1" applyAlignment="1">
      <alignment horizontal="center"/>
    </xf>
    <xf numFmtId="177" fontId="50" fillId="0" borderId="34" xfId="0" applyNumberFormat="1" applyFont="1" applyFill="1" applyBorder="1" applyAlignment="1">
      <alignment horizontal="center"/>
    </xf>
    <xf numFmtId="177" fontId="50" fillId="0" borderId="0" xfId="0" applyNumberFormat="1" applyFont="1" applyAlignment="1">
      <alignment horizontal="center"/>
    </xf>
    <xf numFmtId="177" fontId="3" fillId="0" borderId="0" xfId="0" applyNumberFormat="1" applyFont="1" applyAlignment="1">
      <alignment/>
    </xf>
    <xf numFmtId="177" fontId="52" fillId="0" borderId="0" xfId="0" applyNumberFormat="1" applyFont="1" applyFill="1" applyAlignment="1">
      <alignment horizontal="center"/>
    </xf>
    <xf numFmtId="177" fontId="3" fillId="34" borderId="0" xfId="0" applyNumberFormat="1" applyFont="1" applyFill="1" applyAlignment="1">
      <alignment horizontal="center"/>
    </xf>
    <xf numFmtId="177" fontId="3" fillId="34" borderId="23" xfId="0" applyNumberFormat="1" applyFont="1" applyFill="1" applyBorder="1" applyAlignment="1">
      <alignment horizontal="center"/>
    </xf>
    <xf numFmtId="177" fontId="3" fillId="34" borderId="11" xfId="0" applyNumberFormat="1" applyFont="1" applyFill="1" applyBorder="1" applyAlignment="1">
      <alignment horizontal="center"/>
    </xf>
    <xf numFmtId="177" fontId="3" fillId="34" borderId="35" xfId="0" applyNumberFormat="1" applyFont="1" applyFill="1" applyBorder="1" applyAlignment="1">
      <alignment horizontal="center"/>
    </xf>
    <xf numFmtId="0" fontId="3" fillId="34" borderId="0" xfId="0" applyNumberFormat="1" applyFont="1" applyFill="1" applyAlignment="1">
      <alignment horizontal="center"/>
    </xf>
    <xf numFmtId="0" fontId="3" fillId="34" borderId="11" xfId="0" applyNumberFormat="1" applyFont="1" applyFill="1" applyBorder="1" applyAlignment="1">
      <alignment horizontal="center"/>
    </xf>
    <xf numFmtId="1" fontId="52" fillId="0" borderId="0" xfId="0" applyNumberFormat="1" applyFont="1" applyAlignment="1" quotePrefix="1">
      <alignment horizontal="center"/>
    </xf>
    <xf numFmtId="0" fontId="4" fillId="0" borderId="31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3" fillId="0" borderId="37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1"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name val="Cambria"/>
        <color rgb="FF00B050"/>
      </font>
    </dxf>
    <dxf>
      <font>
        <color rgb="FFFF0000"/>
      </font>
    </dxf>
    <dxf>
      <font>
        <name val="Cambria"/>
        <color rgb="FF00B05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2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8675"/>
          <c:y val="0.05125"/>
          <c:w val="0.82425"/>
          <c:h val="0.84"/>
        </c:manualLayout>
      </c:layout>
      <c:scatterChart>
        <c:scatterStyle val="lineMarker"/>
        <c:varyColors val="0"/>
        <c:ser>
          <c:idx val="0"/>
          <c:order val="0"/>
          <c:tx>
            <c:v>Reference vs. Instrument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backward val="20"/>
            <c:dispEq val="1"/>
            <c:dispRSqr val="1"/>
            <c:trendlineLbl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Graph!$D$4:$D$23</c:f>
              <c:numCache/>
            </c:numRef>
          </c:xVal>
          <c:yVal>
            <c:numRef>
              <c:f>Graph!$C$4:$C$23</c:f>
              <c:numCache/>
            </c:numRef>
          </c:yVal>
          <c:smooth val="0"/>
        </c:ser>
        <c:axId val="49234890"/>
        <c:axId val="40460827"/>
      </c:scatterChart>
      <c:valAx>
        <c:axId val="49234890"/>
        <c:scaling>
          <c:orientation val="minMax"/>
          <c:max val="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Instrument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0460827"/>
        <c:crosses val="autoZero"/>
        <c:crossBetween val="midCat"/>
        <c:dispUnits/>
        <c:majorUnit val="1"/>
      </c:valAx>
      <c:valAx>
        <c:axId val="40460827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Reference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9234890"/>
        <c:crosses val="autoZero"/>
        <c:crossBetween val="midCat"/>
        <c:dispUnits/>
        <c:maj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600075</xdr:colOff>
      <xdr:row>5</xdr:row>
      <xdr:rowOff>152400</xdr:rowOff>
    </xdr:from>
    <xdr:to>
      <xdr:col>12</xdr:col>
      <xdr:colOff>295275</xdr:colOff>
      <xdr:row>34</xdr:row>
      <xdr:rowOff>0</xdr:rowOff>
    </xdr:to>
    <xdr:graphicFrame>
      <xdr:nvGraphicFramePr>
        <xdr:cNvPr id="1" name="Chart 4"/>
        <xdr:cNvGraphicFramePr/>
      </xdr:nvGraphicFramePr>
      <xdr:xfrm>
        <a:off x="3695700" y="1095375"/>
        <a:ext cx="45720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5"/>
  <sheetViews>
    <sheetView zoomScalePageLayoutView="0" workbookViewId="0" topLeftCell="A40">
      <selection activeCell="B14" sqref="B14"/>
    </sheetView>
  </sheetViews>
  <sheetFormatPr defaultColWidth="9.140625" defaultRowHeight="12.75"/>
  <cols>
    <col min="1" max="1" width="15.421875" style="11" customWidth="1"/>
    <col min="2" max="2" width="10.28125" style="1" customWidth="1"/>
    <col min="3" max="3" width="12.28125" style="1" customWidth="1"/>
    <col min="4" max="4" width="10.421875" style="1" customWidth="1"/>
    <col min="5" max="5" width="12.00390625" style="1" customWidth="1"/>
    <col min="6" max="6" width="14.28125" style="1" customWidth="1"/>
    <col min="7" max="7" width="9.28125" style="1" customWidth="1"/>
    <col min="8" max="8" width="10.421875" style="1" bestFit="1" customWidth="1"/>
    <col min="9" max="9" width="11.8515625" style="1" customWidth="1"/>
    <col min="10" max="10" width="10.00390625" style="1" customWidth="1"/>
    <col min="11" max="11" width="10.28125" style="1" customWidth="1"/>
    <col min="12" max="12" width="11.140625" style="1" customWidth="1"/>
    <col min="13" max="13" width="10.28125" style="1" customWidth="1"/>
    <col min="14" max="14" width="16.421875" style="1" customWidth="1"/>
    <col min="15" max="15" width="8.140625" style="1" customWidth="1"/>
    <col min="16" max="16" width="8.57421875" style="1" customWidth="1"/>
    <col min="17" max="16384" width="9.140625" style="1" customWidth="1"/>
  </cols>
  <sheetData>
    <row r="1" spans="1:16" s="11" customFormat="1" ht="12" thickTop="1">
      <c r="A1" s="32" t="s">
        <v>1</v>
      </c>
      <c r="B1" s="26" t="s">
        <v>2</v>
      </c>
      <c r="C1" s="26" t="s">
        <v>3</v>
      </c>
      <c r="D1" s="26" t="s">
        <v>4</v>
      </c>
      <c r="E1" s="26" t="s">
        <v>5</v>
      </c>
      <c r="F1" s="26" t="s">
        <v>6</v>
      </c>
      <c r="G1" s="26" t="s">
        <v>7</v>
      </c>
      <c r="H1" s="26" t="s">
        <v>8</v>
      </c>
      <c r="I1" s="26" t="s">
        <v>9</v>
      </c>
      <c r="J1" s="26" t="s">
        <v>10</v>
      </c>
      <c r="K1" s="26" t="s">
        <v>11</v>
      </c>
      <c r="L1" s="26" t="s">
        <v>12</v>
      </c>
      <c r="M1" s="26" t="s">
        <v>13</v>
      </c>
      <c r="N1" s="27" t="s">
        <v>41</v>
      </c>
      <c r="O1" s="9"/>
      <c r="P1" s="9"/>
    </row>
    <row r="2" spans="1:14" ht="11.25">
      <c r="A2" s="28" t="s">
        <v>0</v>
      </c>
      <c r="B2" s="9"/>
      <c r="C2" s="10" t="s">
        <v>14</v>
      </c>
      <c r="D2" s="10" t="s">
        <v>15</v>
      </c>
      <c r="E2" s="10"/>
      <c r="F2" s="82" t="s">
        <v>38</v>
      </c>
      <c r="G2" s="82" t="s">
        <v>23</v>
      </c>
      <c r="H2" s="82" t="s">
        <v>24</v>
      </c>
      <c r="I2" s="86" t="s">
        <v>33</v>
      </c>
      <c r="J2" s="82" t="s">
        <v>25</v>
      </c>
      <c r="K2" s="82" t="s">
        <v>26</v>
      </c>
      <c r="L2" s="82" t="s">
        <v>45</v>
      </c>
      <c r="M2" s="82" t="s">
        <v>27</v>
      </c>
      <c r="N2" s="80"/>
    </row>
    <row r="3" spans="1:14" s="8" customFormat="1" ht="33.75">
      <c r="A3" s="29">
        <v>3</v>
      </c>
      <c r="B3" s="18" t="s">
        <v>57</v>
      </c>
      <c r="C3" s="18" t="s">
        <v>16</v>
      </c>
      <c r="D3" s="18" t="s">
        <v>17</v>
      </c>
      <c r="E3" s="18" t="s">
        <v>40</v>
      </c>
      <c r="F3" s="83" t="s">
        <v>28</v>
      </c>
      <c r="G3" s="83" t="s">
        <v>18</v>
      </c>
      <c r="H3" s="83" t="s">
        <v>19</v>
      </c>
      <c r="I3" s="83" t="s">
        <v>20</v>
      </c>
      <c r="J3" s="83"/>
      <c r="K3" s="83"/>
      <c r="L3" s="83" t="s">
        <v>21</v>
      </c>
      <c r="M3" s="83" t="s">
        <v>22</v>
      </c>
      <c r="N3" s="81"/>
    </row>
    <row r="4" spans="1:16" ht="11.25">
      <c r="A4" s="30">
        <v>4</v>
      </c>
      <c r="B4" s="43" t="s">
        <v>58</v>
      </c>
      <c r="C4" s="44">
        <v>11.83</v>
      </c>
      <c r="D4" s="44">
        <v>11.6</v>
      </c>
      <c r="E4" s="19">
        <f aca="true" t="shared" si="0" ref="E4:E23">IF(ISBLANK(C4)=TRUE,"",IF(ISBLANK(D4)=TRUE,"",1))</f>
        <v>1</v>
      </c>
      <c r="F4" s="87">
        <f>IF(ISBLANK(C4)=TRUE,"",IF(ISBLANK(D4)=TRUE,"",SLOPE(C$4:C$53,D$4:D$53)*D4+INTERCEPT(C$4:C$53,D$4:D$53)))</f>
        <v>11.889913799913996</v>
      </c>
      <c r="G4" s="84">
        <f>IF(ISBLANK(C4)=TRUE,"",IF(ISBLANK(D4)=TRUE,"",C4-F4))</f>
        <v>-0.05991379991399626</v>
      </c>
      <c r="H4" s="84">
        <f>IF(ISBLANK(C4)=TRUE,"",IF(ISBLANK(D4)=TRUE,"",(C4-F4)^2))</f>
        <v>0.003589663420134378</v>
      </c>
      <c r="I4" s="87">
        <f>IF(ISBLANK(C4)=TRUE,"",IF(ISBLANK(D4)=TRUE,"",G4/H$56))</f>
        <v>-0.34927041498774</v>
      </c>
      <c r="J4" s="87">
        <f>IF(ISBLANK(C4)=TRUE,"",IF(ISBLANK(D4)=TRUE,"",D4-D$54))</f>
        <v>-3.2165</v>
      </c>
      <c r="K4" s="87">
        <f>IF(ISBLANK(C4)=TRUE,"",IF(ISBLANK(D4)=TRUE,"",J4^2))</f>
        <v>10.34587225</v>
      </c>
      <c r="L4" s="87">
        <f>IF(ISBLANK(C4)=TRUE,"",IF(ISBLANK(D4)=TRUE,"",D4-C4))</f>
        <v>-0.23000000000000043</v>
      </c>
      <c r="M4" s="87">
        <f>IF(ISBLANK(C4)=TRUE,"",IF(ISBLANK(D4)=TRUE,"",L4^2))</f>
        <v>0.0529000000000002</v>
      </c>
      <c r="N4" s="102" t="s">
        <v>109</v>
      </c>
      <c r="O4" s="16"/>
      <c r="P4" s="14"/>
    </row>
    <row r="5" spans="1:16" ht="11.25">
      <c r="A5" s="31">
        <v>5</v>
      </c>
      <c r="B5" s="43" t="s">
        <v>59</v>
      </c>
      <c r="C5" s="44">
        <v>12.08</v>
      </c>
      <c r="D5" s="44">
        <v>11.71</v>
      </c>
      <c r="E5" s="19">
        <f t="shared" si="0"/>
        <v>1</v>
      </c>
      <c r="F5" s="87">
        <f aca="true" t="shared" si="1" ref="F5:F23">IF(ISBLANK(C5)=TRUE,"",IF(ISBLANK(D5)=TRUE,"",SLOPE(C$4:C$53,D$4:D$53)*D5+INTERCEPT(C$4:C$53,D$4:D$53)))</f>
        <v>11.991076393419192</v>
      </c>
      <c r="G5" s="84">
        <f aca="true" t="shared" si="2" ref="G5:G23">IF(ISBLANK(C5)=TRUE,"",IF(ISBLANK(D5)=TRUE,"",C5-F5))</f>
        <v>0.08892360658080811</v>
      </c>
      <c r="H5" s="84">
        <f aca="true" t="shared" si="3" ref="H5:H23">IF(ISBLANK(C5)=TRUE,"",IF(ISBLANK(D5)=TRUE,"",(C5-F5)^2))</f>
        <v>0.00790740780733834</v>
      </c>
      <c r="I5" s="87">
        <f aca="true" t="shared" si="4" ref="I5:I23">IF(ISBLANK(C5)=TRUE,"",IF(ISBLANK(D5)=TRUE,"",G5/H$56))</f>
        <v>0.5183844960137461</v>
      </c>
      <c r="J5" s="87">
        <f aca="true" t="shared" si="5" ref="J5:J23">IF(ISBLANK(C5)=TRUE,"",IF(ISBLANK(D5)=TRUE,"",D5-D$54))</f>
        <v>-3.1064999999999987</v>
      </c>
      <c r="K5" s="87">
        <f aca="true" t="shared" si="6" ref="K5:K23">IF(ISBLANK(C5)=TRUE,"",IF(ISBLANK(D5)=TRUE,"",J5^2))</f>
        <v>9.650342249999992</v>
      </c>
      <c r="L5" s="87">
        <f aca="true" t="shared" si="7" ref="L5:L23">IF(ISBLANK(C5)=TRUE,"",IF(ISBLANK(D5)=TRUE,"",D5-C5))</f>
        <v>-0.3699999999999992</v>
      </c>
      <c r="M5" s="87">
        <f aca="true" t="shared" si="8" ref="M5:M23">IF(ISBLANK(C5)=TRUE,"",IF(ISBLANK(D5)=TRUE,"",L5^2))</f>
        <v>0.1368999999999994</v>
      </c>
      <c r="N5" s="103"/>
      <c r="O5" s="16"/>
      <c r="P5" s="14"/>
    </row>
    <row r="6" spans="1:14" ht="11.25">
      <c r="A6" s="30">
        <v>6</v>
      </c>
      <c r="B6" s="43" t="s">
        <v>60</v>
      </c>
      <c r="C6" s="44">
        <v>12.28</v>
      </c>
      <c r="D6" s="44">
        <v>11.85</v>
      </c>
      <c r="E6" s="19">
        <f t="shared" si="0"/>
        <v>1</v>
      </c>
      <c r="F6" s="87">
        <f t="shared" si="1"/>
        <v>12.119828785153077</v>
      </c>
      <c r="G6" s="84">
        <f t="shared" si="2"/>
        <v>0.16017121484692254</v>
      </c>
      <c r="H6" s="84">
        <f t="shared" si="3"/>
        <v>0.025654818065539018</v>
      </c>
      <c r="I6" s="87">
        <f t="shared" si="4"/>
        <v>0.9337258988576758</v>
      </c>
      <c r="J6" s="87">
        <f t="shared" si="5"/>
        <v>-2.9665</v>
      </c>
      <c r="K6" s="87">
        <f t="shared" si="6"/>
        <v>8.80012225</v>
      </c>
      <c r="L6" s="87">
        <f t="shared" si="7"/>
        <v>-0.4299999999999997</v>
      </c>
      <c r="M6" s="87">
        <f t="shared" si="8"/>
        <v>0.18489999999999976</v>
      </c>
      <c r="N6" s="103"/>
    </row>
    <row r="7" spans="1:16" ht="11.25">
      <c r="A7" s="31">
        <v>7</v>
      </c>
      <c r="B7" s="43" t="s">
        <v>61</v>
      </c>
      <c r="C7" s="44">
        <v>12.62</v>
      </c>
      <c r="D7" s="44">
        <v>12.52</v>
      </c>
      <c r="E7" s="19">
        <f t="shared" si="0"/>
        <v>1</v>
      </c>
      <c r="F7" s="87">
        <f t="shared" si="1"/>
        <v>12.73600094559381</v>
      </c>
      <c r="G7" s="84">
        <f t="shared" si="2"/>
        <v>-0.11600094559381091</v>
      </c>
      <c r="H7" s="84">
        <f t="shared" si="3"/>
        <v>0.013456219378658279</v>
      </c>
      <c r="I7" s="87">
        <f t="shared" si="4"/>
        <v>-0.676233162721763</v>
      </c>
      <c r="J7" s="87">
        <f t="shared" si="5"/>
        <v>-2.2965</v>
      </c>
      <c r="K7" s="87">
        <f t="shared" si="6"/>
        <v>5.2739122499999995</v>
      </c>
      <c r="L7" s="87">
        <f t="shared" si="7"/>
        <v>-0.09999999999999964</v>
      </c>
      <c r="M7" s="87">
        <f t="shared" si="8"/>
        <v>0.009999999999999929</v>
      </c>
      <c r="N7" s="103"/>
      <c r="O7" s="7"/>
      <c r="P7" s="7"/>
    </row>
    <row r="8" spans="1:14" ht="11.25">
      <c r="A8" s="30">
        <v>8</v>
      </c>
      <c r="B8" s="43" t="s">
        <v>62</v>
      </c>
      <c r="C8" s="44">
        <v>13.08</v>
      </c>
      <c r="D8" s="44">
        <v>13.03</v>
      </c>
      <c r="E8" s="19">
        <f t="shared" si="0"/>
        <v>1</v>
      </c>
      <c r="F8" s="87">
        <f t="shared" si="1"/>
        <v>13.205027515481534</v>
      </c>
      <c r="G8" s="84">
        <f t="shared" si="2"/>
        <v>-0.12502751548153412</v>
      </c>
      <c r="H8" s="84">
        <f t="shared" si="3"/>
        <v>0.015631879627485256</v>
      </c>
      <c r="I8" s="87">
        <f t="shared" si="4"/>
        <v>-0.7288539915646426</v>
      </c>
      <c r="J8" s="87">
        <f t="shared" si="5"/>
        <v>-1.7865000000000002</v>
      </c>
      <c r="K8" s="87">
        <f t="shared" si="6"/>
        <v>3.1915822500000006</v>
      </c>
      <c r="L8" s="87">
        <f t="shared" si="7"/>
        <v>-0.05000000000000071</v>
      </c>
      <c r="M8" s="87">
        <f t="shared" si="8"/>
        <v>0.002500000000000071</v>
      </c>
      <c r="N8" s="103"/>
    </row>
    <row r="9" spans="1:14" ht="11.25">
      <c r="A9" s="31">
        <v>9</v>
      </c>
      <c r="B9" s="43" t="s">
        <v>63</v>
      </c>
      <c r="C9" s="44">
        <v>13.33</v>
      </c>
      <c r="D9" s="44">
        <v>13.21</v>
      </c>
      <c r="E9" s="19">
        <f t="shared" si="0"/>
        <v>1</v>
      </c>
      <c r="F9" s="87">
        <f t="shared" si="1"/>
        <v>13.370566304853673</v>
      </c>
      <c r="G9" s="84">
        <f t="shared" si="2"/>
        <v>-0.040566304853673074</v>
      </c>
      <c r="H9" s="84">
        <f t="shared" si="3"/>
        <v>0.0016456250894811397</v>
      </c>
      <c r="I9" s="87">
        <f t="shared" si="4"/>
        <v>-0.23648325012100735</v>
      </c>
      <c r="J9" s="87">
        <f t="shared" si="5"/>
        <v>-1.6064999999999987</v>
      </c>
      <c r="K9" s="87">
        <f t="shared" si="6"/>
        <v>2.580842249999996</v>
      </c>
      <c r="L9" s="87">
        <f t="shared" si="7"/>
        <v>-0.11999999999999922</v>
      </c>
      <c r="M9" s="87">
        <f t="shared" si="8"/>
        <v>0.014399999999999812</v>
      </c>
      <c r="N9" s="103"/>
    </row>
    <row r="10" spans="1:14" ht="11.25">
      <c r="A10" s="30">
        <v>10</v>
      </c>
      <c r="B10" s="43" t="s">
        <v>64</v>
      </c>
      <c r="C10" s="44">
        <v>13.72</v>
      </c>
      <c r="D10" s="44">
        <v>13.49</v>
      </c>
      <c r="E10" s="19">
        <f t="shared" si="0"/>
        <v>1</v>
      </c>
      <c r="F10" s="87">
        <f t="shared" si="1"/>
        <v>13.628071088321441</v>
      </c>
      <c r="G10" s="84">
        <f t="shared" si="2"/>
        <v>0.09192891167855954</v>
      </c>
      <c r="H10" s="84">
        <f t="shared" si="3"/>
        <v>0.008450924802404402</v>
      </c>
      <c r="I10" s="87">
        <f t="shared" si="4"/>
        <v>0.5359040684688927</v>
      </c>
      <c r="J10" s="87">
        <f t="shared" si="5"/>
        <v>-1.3264999999999993</v>
      </c>
      <c r="K10" s="87">
        <f t="shared" si="6"/>
        <v>1.7596022499999984</v>
      </c>
      <c r="L10" s="87">
        <f t="shared" si="7"/>
        <v>-0.23000000000000043</v>
      </c>
      <c r="M10" s="87">
        <f t="shared" si="8"/>
        <v>0.0529000000000002</v>
      </c>
      <c r="N10" s="103"/>
    </row>
    <row r="11" spans="1:14" ht="11.25">
      <c r="A11" s="31">
        <v>11</v>
      </c>
      <c r="B11" s="43" t="s">
        <v>65</v>
      </c>
      <c r="C11" s="44">
        <v>13.88</v>
      </c>
      <c r="D11" s="44">
        <v>13.83</v>
      </c>
      <c r="E11" s="19">
        <f t="shared" si="0"/>
        <v>1</v>
      </c>
      <c r="F11" s="87">
        <f t="shared" si="1"/>
        <v>13.94075546824659</v>
      </c>
      <c r="G11" s="84">
        <f t="shared" si="2"/>
        <v>-0.06075546824658851</v>
      </c>
      <c r="H11" s="84">
        <f t="shared" si="3"/>
        <v>0.0036912269218622243</v>
      </c>
      <c r="I11" s="87">
        <f t="shared" si="4"/>
        <v>-0.35417696153008105</v>
      </c>
      <c r="J11" s="87">
        <f t="shared" si="5"/>
        <v>-0.9864999999999995</v>
      </c>
      <c r="K11" s="87">
        <f t="shared" si="6"/>
        <v>0.973182249999999</v>
      </c>
      <c r="L11" s="87">
        <f t="shared" si="7"/>
        <v>-0.05000000000000071</v>
      </c>
      <c r="M11" s="87">
        <f t="shared" si="8"/>
        <v>0.002500000000000071</v>
      </c>
      <c r="N11" s="103"/>
    </row>
    <row r="12" spans="1:14" ht="11.25">
      <c r="A12" s="30">
        <v>12</v>
      </c>
      <c r="B12" s="43" t="s">
        <v>66</v>
      </c>
      <c r="C12" s="44">
        <v>14.24</v>
      </c>
      <c r="D12" s="44">
        <v>14.07</v>
      </c>
      <c r="E12" s="19">
        <f t="shared" si="0"/>
        <v>1</v>
      </c>
      <c r="F12" s="87">
        <f t="shared" si="1"/>
        <v>14.161473854076107</v>
      </c>
      <c r="G12" s="84">
        <f t="shared" si="2"/>
        <v>0.07852614592389351</v>
      </c>
      <c r="H12" s="84">
        <f t="shared" si="3"/>
        <v>0.006166355593660617</v>
      </c>
      <c r="I12" s="87">
        <f t="shared" si="4"/>
        <v>0.45777199265605284</v>
      </c>
      <c r="J12" s="87">
        <f t="shared" si="5"/>
        <v>-0.7464999999999993</v>
      </c>
      <c r="K12" s="87">
        <f t="shared" si="6"/>
        <v>0.557262249999999</v>
      </c>
      <c r="L12" s="87">
        <f t="shared" si="7"/>
        <v>-0.16999999999999993</v>
      </c>
      <c r="M12" s="87">
        <f t="shared" si="8"/>
        <v>0.028899999999999974</v>
      </c>
      <c r="N12" s="103"/>
    </row>
    <row r="13" spans="1:14" ht="11.25">
      <c r="A13" s="31">
        <v>13</v>
      </c>
      <c r="B13" s="43" t="s">
        <v>67</v>
      </c>
      <c r="C13" s="44">
        <v>14.75</v>
      </c>
      <c r="D13" s="44">
        <v>14.9</v>
      </c>
      <c r="E13" s="19">
        <f t="shared" si="0"/>
        <v>1</v>
      </c>
      <c r="F13" s="87">
        <f t="shared" si="1"/>
        <v>14.924791605069853</v>
      </c>
      <c r="G13" s="84">
        <f t="shared" si="2"/>
        <v>-0.1747916050698528</v>
      </c>
      <c r="H13" s="84">
        <f t="shared" si="3"/>
        <v>0.030552105202895394</v>
      </c>
      <c r="I13" s="87">
        <f t="shared" si="4"/>
        <v>-1.0189561758185042</v>
      </c>
      <c r="J13" s="87">
        <f t="shared" si="5"/>
        <v>0.0835000000000008</v>
      </c>
      <c r="K13" s="87">
        <f t="shared" si="6"/>
        <v>0.006972250000000133</v>
      </c>
      <c r="L13" s="87">
        <f t="shared" si="7"/>
        <v>0.15000000000000036</v>
      </c>
      <c r="M13" s="87">
        <f t="shared" si="8"/>
        <v>0.022500000000000107</v>
      </c>
      <c r="N13" s="103"/>
    </row>
    <row r="14" spans="1:14" ht="11.25">
      <c r="A14" s="30">
        <v>14</v>
      </c>
      <c r="B14" s="43" t="s">
        <v>68</v>
      </c>
      <c r="C14" s="44">
        <v>15</v>
      </c>
      <c r="D14" s="44">
        <v>14.9</v>
      </c>
      <c r="E14" s="19">
        <f t="shared" si="0"/>
        <v>1</v>
      </c>
      <c r="F14" s="87">
        <f t="shared" si="1"/>
        <v>14.924791605069853</v>
      </c>
      <c r="G14" s="84">
        <f t="shared" si="2"/>
        <v>0.0752083949301472</v>
      </c>
      <c r="H14" s="84">
        <f t="shared" si="3"/>
        <v>0.00565630266796899</v>
      </c>
      <c r="I14" s="87">
        <f t="shared" si="4"/>
        <v>0.43843100163102755</v>
      </c>
      <c r="J14" s="87">
        <f t="shared" si="5"/>
        <v>0.0835000000000008</v>
      </c>
      <c r="K14" s="87">
        <f t="shared" si="6"/>
        <v>0.006972250000000133</v>
      </c>
      <c r="L14" s="87">
        <f t="shared" si="7"/>
        <v>-0.09999999999999964</v>
      </c>
      <c r="M14" s="87">
        <f t="shared" si="8"/>
        <v>0.009999999999999929</v>
      </c>
      <c r="N14" s="103"/>
    </row>
    <row r="15" spans="1:14" ht="11.25">
      <c r="A15" s="31">
        <v>15</v>
      </c>
      <c r="B15" s="43" t="s">
        <v>69</v>
      </c>
      <c r="C15" s="44">
        <v>15.24</v>
      </c>
      <c r="D15" s="44">
        <v>15.44</v>
      </c>
      <c r="E15" s="19">
        <f t="shared" si="0"/>
        <v>1</v>
      </c>
      <c r="F15" s="87">
        <f t="shared" si="1"/>
        <v>15.421407973186264</v>
      </c>
      <c r="G15" s="84">
        <f t="shared" si="2"/>
        <v>-0.18140797318626412</v>
      </c>
      <c r="H15" s="84">
        <f t="shared" si="3"/>
        <v>0.03290885273554832</v>
      </c>
      <c r="I15" s="87">
        <f t="shared" si="4"/>
        <v>-1.0575266160350791</v>
      </c>
      <c r="J15" s="87">
        <f t="shared" si="5"/>
        <v>0.6234999999999999</v>
      </c>
      <c r="K15" s="87">
        <f t="shared" si="6"/>
        <v>0.3887522499999999</v>
      </c>
      <c r="L15" s="87">
        <f t="shared" si="7"/>
        <v>0.1999999999999993</v>
      </c>
      <c r="M15" s="87">
        <f t="shared" si="8"/>
        <v>0.039999999999999716</v>
      </c>
      <c r="N15" s="103"/>
    </row>
    <row r="16" spans="1:14" ht="11.25">
      <c r="A16" s="30">
        <v>16</v>
      </c>
      <c r="B16" s="43" t="s">
        <v>70</v>
      </c>
      <c r="C16" s="44">
        <v>15.65</v>
      </c>
      <c r="D16" s="44">
        <v>15.83</v>
      </c>
      <c r="E16" s="19">
        <f t="shared" si="0"/>
        <v>1</v>
      </c>
      <c r="F16" s="87">
        <f t="shared" si="1"/>
        <v>15.78007535015923</v>
      </c>
      <c r="G16" s="84">
        <f t="shared" si="2"/>
        <v>-0.13007535015922933</v>
      </c>
      <c r="H16" s="84">
        <f t="shared" si="3"/>
        <v>0.016919596719046123</v>
      </c>
      <c r="I16" s="87">
        <f t="shared" si="4"/>
        <v>-0.7582805896972749</v>
      </c>
      <c r="J16" s="87">
        <f t="shared" si="5"/>
        <v>1.0135000000000005</v>
      </c>
      <c r="K16" s="87">
        <f t="shared" si="6"/>
        <v>1.027182250000001</v>
      </c>
      <c r="L16" s="87">
        <f t="shared" si="7"/>
        <v>0.17999999999999972</v>
      </c>
      <c r="M16" s="87">
        <f t="shared" si="8"/>
        <v>0.0323999999999999</v>
      </c>
      <c r="N16" s="103"/>
    </row>
    <row r="17" spans="1:14" ht="11.25">
      <c r="A17" s="31">
        <v>17</v>
      </c>
      <c r="B17" s="43" t="s">
        <v>71</v>
      </c>
      <c r="C17" s="44">
        <v>16.04</v>
      </c>
      <c r="D17" s="44">
        <v>15.82</v>
      </c>
      <c r="E17" s="19">
        <f t="shared" si="0"/>
        <v>1</v>
      </c>
      <c r="F17" s="87">
        <f t="shared" si="1"/>
        <v>15.770878750749667</v>
      </c>
      <c r="G17" s="84">
        <f t="shared" si="2"/>
        <v>0.26912124925033254</v>
      </c>
      <c r="H17" s="84">
        <f t="shared" si="3"/>
        <v>0.07242624679805962</v>
      </c>
      <c r="I17" s="87">
        <f t="shared" si="4"/>
        <v>1.5688554313465362</v>
      </c>
      <c r="J17" s="87">
        <f t="shared" si="5"/>
        <v>1.0035000000000007</v>
      </c>
      <c r="K17" s="87">
        <f t="shared" si="6"/>
        <v>1.0070122500000014</v>
      </c>
      <c r="L17" s="87">
        <f t="shared" si="7"/>
        <v>-0.21999999999999886</v>
      </c>
      <c r="M17" s="87">
        <f t="shared" si="8"/>
        <v>0.0483999999999995</v>
      </c>
      <c r="N17" s="103"/>
    </row>
    <row r="18" spans="1:14" ht="11.25">
      <c r="A18" s="30">
        <v>18</v>
      </c>
      <c r="B18" s="43" t="s">
        <v>72</v>
      </c>
      <c r="C18" s="44">
        <v>16.4</v>
      </c>
      <c r="D18" s="44">
        <v>16.75</v>
      </c>
      <c r="E18" s="19">
        <f t="shared" si="0"/>
        <v>1</v>
      </c>
      <c r="F18" s="87">
        <f t="shared" si="1"/>
        <v>16.626162495839043</v>
      </c>
      <c r="G18" s="84">
        <f t="shared" si="2"/>
        <v>-0.2261624958390449</v>
      </c>
      <c r="H18" s="84">
        <f t="shared" si="3"/>
        <v>0.051149474524146005</v>
      </c>
      <c r="I18" s="87">
        <f t="shared" si="4"/>
        <v>-1.3184252858232284</v>
      </c>
      <c r="J18" s="87">
        <f t="shared" si="5"/>
        <v>1.9335000000000004</v>
      </c>
      <c r="K18" s="87">
        <f t="shared" si="6"/>
        <v>3.7384222500000015</v>
      </c>
      <c r="L18" s="87">
        <f t="shared" si="7"/>
        <v>0.3500000000000014</v>
      </c>
      <c r="M18" s="87">
        <f t="shared" si="8"/>
        <v>0.122500000000001</v>
      </c>
      <c r="N18" s="103"/>
    </row>
    <row r="19" spans="1:14" ht="11.25">
      <c r="A19" s="31">
        <v>19</v>
      </c>
      <c r="B19" s="43" t="s">
        <v>73</v>
      </c>
      <c r="C19" s="44">
        <v>16.75</v>
      </c>
      <c r="D19" s="44">
        <v>16.6</v>
      </c>
      <c r="E19" s="19">
        <f t="shared" si="0"/>
        <v>1</v>
      </c>
      <c r="F19" s="87">
        <f t="shared" si="1"/>
        <v>16.488213504695597</v>
      </c>
      <c r="G19" s="84">
        <f t="shared" si="2"/>
        <v>0.2617864953044027</v>
      </c>
      <c r="H19" s="84">
        <f t="shared" si="3"/>
        <v>0.06853216912376205</v>
      </c>
      <c r="I19" s="87">
        <f t="shared" si="4"/>
        <v>1.5260971259443539</v>
      </c>
      <c r="J19" s="87">
        <f t="shared" si="5"/>
        <v>1.7835000000000019</v>
      </c>
      <c r="K19" s="87">
        <f t="shared" si="6"/>
        <v>3.180872250000007</v>
      </c>
      <c r="L19" s="87">
        <f t="shared" si="7"/>
        <v>-0.14999999999999858</v>
      </c>
      <c r="M19" s="87">
        <f t="shared" si="8"/>
        <v>0.022499999999999572</v>
      </c>
      <c r="N19" s="103"/>
    </row>
    <row r="20" spans="1:14" ht="11.25">
      <c r="A20" s="30">
        <v>20</v>
      </c>
      <c r="B20" s="43" t="s">
        <v>74</v>
      </c>
      <c r="C20" s="44">
        <v>17.09</v>
      </c>
      <c r="D20" s="44">
        <v>17.45</v>
      </c>
      <c r="E20" s="19">
        <f t="shared" si="0"/>
        <v>1</v>
      </c>
      <c r="F20" s="87">
        <f t="shared" si="1"/>
        <v>17.26992445450847</v>
      </c>
      <c r="G20" s="84">
        <f t="shared" si="2"/>
        <v>-0.17992445450846972</v>
      </c>
      <c r="H20" s="84">
        <f t="shared" si="3"/>
        <v>0.03237280933017039</v>
      </c>
      <c r="I20" s="87">
        <f t="shared" si="4"/>
        <v>-1.0488783716409813</v>
      </c>
      <c r="J20" s="87">
        <f t="shared" si="5"/>
        <v>2.6334999999999997</v>
      </c>
      <c r="K20" s="87">
        <f t="shared" si="6"/>
        <v>6.935322249999999</v>
      </c>
      <c r="L20" s="87">
        <f t="shared" si="7"/>
        <v>0.35999999999999943</v>
      </c>
      <c r="M20" s="87">
        <f t="shared" si="8"/>
        <v>0.1295999999999996</v>
      </c>
      <c r="N20" s="103"/>
    </row>
    <row r="21" spans="1:14" ht="11.25">
      <c r="A21" s="31">
        <v>21</v>
      </c>
      <c r="B21" s="43" t="s">
        <v>75</v>
      </c>
      <c r="C21" s="44">
        <v>17.4</v>
      </c>
      <c r="D21" s="44">
        <v>17.25</v>
      </c>
      <c r="E21" s="19">
        <f t="shared" si="0"/>
        <v>1</v>
      </c>
      <c r="F21" s="87">
        <f t="shared" si="1"/>
        <v>17.0859924663172</v>
      </c>
      <c r="G21" s="84">
        <f t="shared" si="2"/>
        <v>0.31400753368279766</v>
      </c>
      <c r="H21" s="84">
        <f t="shared" si="3"/>
        <v>0.0986007312095533</v>
      </c>
      <c r="I21" s="87">
        <f t="shared" si="4"/>
        <v>1.8305222128474448</v>
      </c>
      <c r="J21" s="87">
        <f t="shared" si="5"/>
        <v>2.4335000000000004</v>
      </c>
      <c r="K21" s="87">
        <f t="shared" si="6"/>
        <v>5.921922250000002</v>
      </c>
      <c r="L21" s="87">
        <f t="shared" si="7"/>
        <v>-0.14999999999999858</v>
      </c>
      <c r="M21" s="87">
        <f t="shared" si="8"/>
        <v>0.022499999999999572</v>
      </c>
      <c r="N21" s="103"/>
    </row>
    <row r="22" spans="1:14" ht="11.25">
      <c r="A22" s="30">
        <v>22</v>
      </c>
      <c r="B22" s="43" t="s">
        <v>76</v>
      </c>
      <c r="C22" s="44">
        <v>17.68</v>
      </c>
      <c r="D22" s="44">
        <v>17.78</v>
      </c>
      <c r="E22" s="19">
        <f t="shared" si="0"/>
        <v>1</v>
      </c>
      <c r="F22" s="87">
        <f t="shared" si="1"/>
        <v>17.57341223502405</v>
      </c>
      <c r="G22" s="84">
        <f t="shared" si="2"/>
        <v>0.10658776497594857</v>
      </c>
      <c r="H22" s="84">
        <f t="shared" si="3"/>
        <v>0.01136095164256805</v>
      </c>
      <c r="I22" s="87">
        <f t="shared" si="4"/>
        <v>0.6213585677958069</v>
      </c>
      <c r="J22" s="87">
        <f t="shared" si="5"/>
        <v>2.9635000000000016</v>
      </c>
      <c r="K22" s="87">
        <f t="shared" si="6"/>
        <v>8.782332250000009</v>
      </c>
      <c r="L22" s="87">
        <f t="shared" si="7"/>
        <v>0.10000000000000142</v>
      </c>
      <c r="M22" s="87">
        <f t="shared" si="8"/>
        <v>0.010000000000000285</v>
      </c>
      <c r="N22" s="103"/>
    </row>
    <row r="23" spans="1:14" ht="11.25">
      <c r="A23" s="31">
        <v>23</v>
      </c>
      <c r="B23" s="43" t="s">
        <v>77</v>
      </c>
      <c r="C23" s="45">
        <v>17.9</v>
      </c>
      <c r="D23" s="45">
        <v>18.3</v>
      </c>
      <c r="E23" s="19">
        <f t="shared" si="0"/>
        <v>1</v>
      </c>
      <c r="F23" s="87">
        <f t="shared" si="1"/>
        <v>18.05163540432134</v>
      </c>
      <c r="G23" s="84">
        <f t="shared" si="2"/>
        <v>-0.1516354043213397</v>
      </c>
      <c r="H23" s="84">
        <f t="shared" si="3"/>
        <v>0.02299329584369617</v>
      </c>
      <c r="I23" s="87">
        <f t="shared" si="4"/>
        <v>-0.8839659756211832</v>
      </c>
      <c r="J23" s="87">
        <f t="shared" si="5"/>
        <v>3.483500000000001</v>
      </c>
      <c r="K23" s="87">
        <f t="shared" si="6"/>
        <v>12.134772250000008</v>
      </c>
      <c r="L23" s="87">
        <f t="shared" si="7"/>
        <v>0.40000000000000213</v>
      </c>
      <c r="M23" s="87">
        <f t="shared" si="8"/>
        <v>0.1600000000000017</v>
      </c>
      <c r="N23" s="103"/>
    </row>
    <row r="24" spans="1:14" ht="11.25">
      <c r="A24" s="30">
        <v>24</v>
      </c>
      <c r="B24" s="43" t="s">
        <v>78</v>
      </c>
      <c r="C24" s="45"/>
      <c r="D24" s="45"/>
      <c r="E24" s="19">
        <f aca="true" t="shared" si="9" ref="E24:E53">IF(ISBLANK(C24)=TRUE,"",IF(ISBLANK(D24)=TRUE,"",1))</f>
      </c>
      <c r="F24" s="87">
        <f aca="true" t="shared" si="10" ref="F24:F53">IF(ISBLANK(C24)=TRUE,"",IF(ISBLANK(D24)=TRUE,"",SLOPE(C$4:C$53,D$4:D$53)*D24+INTERCEPT(C$4:C$53,D$4:D$53)))</f>
      </c>
      <c r="G24" s="84">
        <f aca="true" t="shared" si="11" ref="G24:G53">IF(ISBLANK(C24)=TRUE,"",IF(ISBLANK(D24)=TRUE,"",C24-F24))</f>
      </c>
      <c r="H24" s="84">
        <f aca="true" t="shared" si="12" ref="H24:H53">IF(ISBLANK(C24)=TRUE,"",IF(ISBLANK(D24)=TRUE,"",(C24-F24)^2))</f>
      </c>
      <c r="I24" s="87">
        <f aca="true" t="shared" si="13" ref="I24:I53">IF(ISBLANK(C24)=TRUE,"",IF(ISBLANK(D24)=TRUE,"",G24/H$56))</f>
      </c>
      <c r="J24" s="87">
        <f aca="true" t="shared" si="14" ref="J24:J53">IF(ISBLANK(C24)=TRUE,"",IF(ISBLANK(D24)=TRUE,"",D24-D$54))</f>
      </c>
      <c r="K24" s="87">
        <f aca="true" t="shared" si="15" ref="K24:K53">IF(ISBLANK(C24)=TRUE,"",IF(ISBLANK(D24)=TRUE,"",J24^2))</f>
      </c>
      <c r="L24" s="87">
        <f aca="true" t="shared" si="16" ref="L24:L53">IF(ISBLANK(C24)=TRUE,"",IF(ISBLANK(D24)=TRUE,"",D24-C24))</f>
      </c>
      <c r="M24" s="87">
        <f aca="true" t="shared" si="17" ref="M24:M53">IF(ISBLANK(C24)=TRUE,"",IF(ISBLANK(D24)=TRUE,"",L24^2))</f>
      </c>
      <c r="N24" s="103"/>
    </row>
    <row r="25" spans="1:14" ht="11.25">
      <c r="A25" s="31">
        <v>25</v>
      </c>
      <c r="B25" s="43" t="s">
        <v>79</v>
      </c>
      <c r="C25" s="45"/>
      <c r="D25" s="45"/>
      <c r="E25" s="19">
        <f t="shared" si="9"/>
      </c>
      <c r="F25" s="87">
        <f t="shared" si="10"/>
      </c>
      <c r="G25" s="84">
        <f t="shared" si="11"/>
      </c>
      <c r="H25" s="84">
        <f t="shared" si="12"/>
      </c>
      <c r="I25" s="87">
        <f t="shared" si="13"/>
      </c>
      <c r="J25" s="87">
        <f t="shared" si="14"/>
      </c>
      <c r="K25" s="87">
        <f t="shared" si="15"/>
      </c>
      <c r="L25" s="87">
        <f t="shared" si="16"/>
      </c>
      <c r="M25" s="87">
        <f t="shared" si="17"/>
      </c>
      <c r="N25" s="103"/>
    </row>
    <row r="26" spans="1:14" ht="11.25">
      <c r="A26" s="30">
        <v>26</v>
      </c>
      <c r="B26" s="43" t="s">
        <v>80</v>
      </c>
      <c r="C26" s="45"/>
      <c r="D26" s="45"/>
      <c r="E26" s="19">
        <f t="shared" si="9"/>
      </c>
      <c r="F26" s="87">
        <f t="shared" si="10"/>
      </c>
      <c r="G26" s="84">
        <f t="shared" si="11"/>
      </c>
      <c r="H26" s="84">
        <f t="shared" si="12"/>
      </c>
      <c r="I26" s="87">
        <f t="shared" si="13"/>
      </c>
      <c r="J26" s="87">
        <f t="shared" si="14"/>
      </c>
      <c r="K26" s="87">
        <f t="shared" si="15"/>
      </c>
      <c r="L26" s="87">
        <f t="shared" si="16"/>
      </c>
      <c r="M26" s="87">
        <f t="shared" si="17"/>
      </c>
      <c r="N26" s="103"/>
    </row>
    <row r="27" spans="1:14" ht="11.25">
      <c r="A27" s="31">
        <v>27</v>
      </c>
      <c r="B27" s="43" t="s">
        <v>81</v>
      </c>
      <c r="C27" s="45"/>
      <c r="D27" s="45"/>
      <c r="E27" s="19">
        <f t="shared" si="9"/>
      </c>
      <c r="F27" s="87">
        <f t="shared" si="10"/>
      </c>
      <c r="G27" s="84">
        <f t="shared" si="11"/>
      </c>
      <c r="H27" s="84">
        <f t="shared" si="12"/>
      </c>
      <c r="I27" s="87">
        <f t="shared" si="13"/>
      </c>
      <c r="J27" s="87">
        <f t="shared" si="14"/>
      </c>
      <c r="K27" s="87">
        <f t="shared" si="15"/>
      </c>
      <c r="L27" s="87">
        <f t="shared" si="16"/>
      </c>
      <c r="M27" s="87">
        <f t="shared" si="17"/>
      </c>
      <c r="N27" s="103"/>
    </row>
    <row r="28" spans="1:14" ht="11.25">
      <c r="A28" s="30">
        <v>28</v>
      </c>
      <c r="B28" s="43" t="s">
        <v>82</v>
      </c>
      <c r="C28" s="45"/>
      <c r="D28" s="45"/>
      <c r="E28" s="19">
        <f t="shared" si="9"/>
      </c>
      <c r="F28" s="87">
        <f t="shared" si="10"/>
      </c>
      <c r="G28" s="84">
        <f t="shared" si="11"/>
      </c>
      <c r="H28" s="84">
        <f t="shared" si="12"/>
      </c>
      <c r="I28" s="87">
        <f t="shared" si="13"/>
      </c>
      <c r="J28" s="87">
        <f t="shared" si="14"/>
      </c>
      <c r="K28" s="87">
        <f t="shared" si="15"/>
      </c>
      <c r="L28" s="87">
        <f t="shared" si="16"/>
      </c>
      <c r="M28" s="87">
        <f t="shared" si="17"/>
      </c>
      <c r="N28" s="103"/>
    </row>
    <row r="29" spans="1:14" ht="11.25">
      <c r="A29" s="31">
        <v>29</v>
      </c>
      <c r="B29" s="43" t="s">
        <v>83</v>
      </c>
      <c r="C29" s="45"/>
      <c r="D29" s="45"/>
      <c r="E29" s="19">
        <f t="shared" si="9"/>
      </c>
      <c r="F29" s="87">
        <f t="shared" si="10"/>
      </c>
      <c r="G29" s="84">
        <f t="shared" si="11"/>
      </c>
      <c r="H29" s="84">
        <f t="shared" si="12"/>
      </c>
      <c r="I29" s="87">
        <f t="shared" si="13"/>
      </c>
      <c r="J29" s="87">
        <f t="shared" si="14"/>
      </c>
      <c r="K29" s="87">
        <f t="shared" si="15"/>
      </c>
      <c r="L29" s="87">
        <f t="shared" si="16"/>
      </c>
      <c r="M29" s="87">
        <f t="shared" si="17"/>
      </c>
      <c r="N29" s="103"/>
    </row>
    <row r="30" spans="1:14" ht="11.25">
      <c r="A30" s="30">
        <v>30</v>
      </c>
      <c r="B30" s="43" t="s">
        <v>84</v>
      </c>
      <c r="C30" s="45"/>
      <c r="D30" s="45"/>
      <c r="E30" s="19">
        <f t="shared" si="9"/>
      </c>
      <c r="F30" s="87">
        <f t="shared" si="10"/>
      </c>
      <c r="G30" s="84">
        <f t="shared" si="11"/>
      </c>
      <c r="H30" s="84">
        <f t="shared" si="12"/>
      </c>
      <c r="I30" s="87">
        <f t="shared" si="13"/>
      </c>
      <c r="J30" s="87">
        <f t="shared" si="14"/>
      </c>
      <c r="K30" s="87">
        <f t="shared" si="15"/>
      </c>
      <c r="L30" s="87">
        <f t="shared" si="16"/>
      </c>
      <c r="M30" s="87">
        <f t="shared" si="17"/>
      </c>
      <c r="N30" s="103"/>
    </row>
    <row r="31" spans="1:14" ht="11.25">
      <c r="A31" s="31">
        <v>31</v>
      </c>
      <c r="B31" s="43" t="s">
        <v>85</v>
      </c>
      <c r="C31" s="45"/>
      <c r="D31" s="45"/>
      <c r="E31" s="19">
        <f t="shared" si="9"/>
      </c>
      <c r="F31" s="87">
        <f t="shared" si="10"/>
      </c>
      <c r="G31" s="84">
        <f t="shared" si="11"/>
      </c>
      <c r="H31" s="84">
        <f t="shared" si="12"/>
      </c>
      <c r="I31" s="87">
        <f t="shared" si="13"/>
      </c>
      <c r="J31" s="87">
        <f t="shared" si="14"/>
      </c>
      <c r="K31" s="87">
        <f t="shared" si="15"/>
      </c>
      <c r="L31" s="87">
        <f t="shared" si="16"/>
      </c>
      <c r="M31" s="87">
        <f t="shared" si="17"/>
      </c>
      <c r="N31" s="103"/>
    </row>
    <row r="32" spans="1:14" ht="11.25">
      <c r="A32" s="30">
        <v>32</v>
      </c>
      <c r="B32" s="43" t="s">
        <v>86</v>
      </c>
      <c r="C32" s="45"/>
      <c r="D32" s="45"/>
      <c r="E32" s="19">
        <f t="shared" si="9"/>
      </c>
      <c r="F32" s="87">
        <f t="shared" si="10"/>
      </c>
      <c r="G32" s="84">
        <f t="shared" si="11"/>
      </c>
      <c r="H32" s="84">
        <f t="shared" si="12"/>
      </c>
      <c r="I32" s="87">
        <f t="shared" si="13"/>
      </c>
      <c r="J32" s="87">
        <f t="shared" si="14"/>
      </c>
      <c r="K32" s="87">
        <f t="shared" si="15"/>
      </c>
      <c r="L32" s="87">
        <f t="shared" si="16"/>
      </c>
      <c r="M32" s="87">
        <f t="shared" si="17"/>
      </c>
      <c r="N32" s="103"/>
    </row>
    <row r="33" spans="1:14" ht="11.25">
      <c r="A33" s="31">
        <v>33</v>
      </c>
      <c r="B33" s="43" t="s">
        <v>87</v>
      </c>
      <c r="C33" s="45"/>
      <c r="D33" s="45"/>
      <c r="E33" s="19">
        <f t="shared" si="9"/>
      </c>
      <c r="F33" s="87">
        <f t="shared" si="10"/>
      </c>
      <c r="G33" s="84">
        <f t="shared" si="11"/>
      </c>
      <c r="H33" s="84">
        <f t="shared" si="12"/>
      </c>
      <c r="I33" s="87">
        <f t="shared" si="13"/>
      </c>
      <c r="J33" s="87">
        <f t="shared" si="14"/>
      </c>
      <c r="K33" s="87">
        <f t="shared" si="15"/>
      </c>
      <c r="L33" s="87">
        <f t="shared" si="16"/>
      </c>
      <c r="M33" s="87">
        <f t="shared" si="17"/>
      </c>
      <c r="N33" s="103"/>
    </row>
    <row r="34" spans="1:14" ht="11.25">
      <c r="A34" s="30">
        <v>34</v>
      </c>
      <c r="B34" s="43" t="s">
        <v>88</v>
      </c>
      <c r="C34" s="45"/>
      <c r="D34" s="45"/>
      <c r="E34" s="19">
        <f t="shared" si="9"/>
      </c>
      <c r="F34" s="87">
        <f t="shared" si="10"/>
      </c>
      <c r="G34" s="84">
        <f t="shared" si="11"/>
      </c>
      <c r="H34" s="84">
        <f t="shared" si="12"/>
      </c>
      <c r="I34" s="87">
        <f t="shared" si="13"/>
      </c>
      <c r="J34" s="87">
        <f t="shared" si="14"/>
      </c>
      <c r="K34" s="87">
        <f t="shared" si="15"/>
      </c>
      <c r="L34" s="87">
        <f t="shared" si="16"/>
      </c>
      <c r="M34" s="87">
        <f t="shared" si="17"/>
      </c>
      <c r="N34" s="103"/>
    </row>
    <row r="35" spans="1:14" ht="11.25">
      <c r="A35" s="31">
        <v>35</v>
      </c>
      <c r="B35" s="43" t="s">
        <v>89</v>
      </c>
      <c r="C35" s="45"/>
      <c r="D35" s="45"/>
      <c r="E35" s="19">
        <f t="shared" si="9"/>
      </c>
      <c r="F35" s="87">
        <f t="shared" si="10"/>
      </c>
      <c r="G35" s="84">
        <f t="shared" si="11"/>
      </c>
      <c r="H35" s="84">
        <f t="shared" si="12"/>
      </c>
      <c r="I35" s="87">
        <f t="shared" si="13"/>
      </c>
      <c r="J35" s="87">
        <f t="shared" si="14"/>
      </c>
      <c r="K35" s="87">
        <f t="shared" si="15"/>
      </c>
      <c r="L35" s="87">
        <f t="shared" si="16"/>
      </c>
      <c r="M35" s="87">
        <f t="shared" si="17"/>
      </c>
      <c r="N35" s="103"/>
    </row>
    <row r="36" spans="1:14" ht="11.25">
      <c r="A36" s="30">
        <v>36</v>
      </c>
      <c r="B36" s="43" t="s">
        <v>90</v>
      </c>
      <c r="C36" s="45"/>
      <c r="D36" s="45"/>
      <c r="E36" s="19">
        <f t="shared" si="9"/>
      </c>
      <c r="F36" s="87">
        <f t="shared" si="10"/>
      </c>
      <c r="G36" s="84">
        <f t="shared" si="11"/>
      </c>
      <c r="H36" s="84">
        <f t="shared" si="12"/>
      </c>
      <c r="I36" s="87">
        <f t="shared" si="13"/>
      </c>
      <c r="J36" s="87">
        <f t="shared" si="14"/>
      </c>
      <c r="K36" s="87">
        <f t="shared" si="15"/>
      </c>
      <c r="L36" s="87">
        <f t="shared" si="16"/>
      </c>
      <c r="M36" s="87">
        <f t="shared" si="17"/>
      </c>
      <c r="N36" s="103"/>
    </row>
    <row r="37" spans="1:14" ht="11.25">
      <c r="A37" s="31">
        <v>37</v>
      </c>
      <c r="B37" s="43" t="s">
        <v>91</v>
      </c>
      <c r="C37" s="45"/>
      <c r="D37" s="45"/>
      <c r="E37" s="19">
        <f t="shared" si="9"/>
      </c>
      <c r="F37" s="87">
        <f t="shared" si="10"/>
      </c>
      <c r="G37" s="84">
        <f t="shared" si="11"/>
      </c>
      <c r="H37" s="84">
        <f t="shared" si="12"/>
      </c>
      <c r="I37" s="87">
        <f t="shared" si="13"/>
      </c>
      <c r="J37" s="87">
        <f t="shared" si="14"/>
      </c>
      <c r="K37" s="87">
        <f t="shared" si="15"/>
      </c>
      <c r="L37" s="87">
        <f t="shared" si="16"/>
      </c>
      <c r="M37" s="87">
        <f t="shared" si="17"/>
      </c>
      <c r="N37" s="103"/>
    </row>
    <row r="38" spans="1:14" ht="11.25">
      <c r="A38" s="30">
        <v>38</v>
      </c>
      <c r="B38" s="43" t="s">
        <v>92</v>
      </c>
      <c r="C38" s="45"/>
      <c r="D38" s="45"/>
      <c r="E38" s="19">
        <f t="shared" si="9"/>
      </c>
      <c r="F38" s="87">
        <f t="shared" si="10"/>
      </c>
      <c r="G38" s="84">
        <f t="shared" si="11"/>
      </c>
      <c r="H38" s="84">
        <f t="shared" si="12"/>
      </c>
      <c r="I38" s="87">
        <f t="shared" si="13"/>
      </c>
      <c r="J38" s="87">
        <f t="shared" si="14"/>
      </c>
      <c r="K38" s="87">
        <f t="shared" si="15"/>
      </c>
      <c r="L38" s="87">
        <f t="shared" si="16"/>
      </c>
      <c r="M38" s="87">
        <f t="shared" si="17"/>
      </c>
      <c r="N38" s="103"/>
    </row>
    <row r="39" spans="1:14" ht="11.25">
      <c r="A39" s="31">
        <v>39</v>
      </c>
      <c r="B39" s="43" t="s">
        <v>93</v>
      </c>
      <c r="C39" s="45"/>
      <c r="D39" s="45"/>
      <c r="E39" s="19">
        <f t="shared" si="9"/>
      </c>
      <c r="F39" s="87">
        <f t="shared" si="10"/>
      </c>
      <c r="G39" s="84">
        <f t="shared" si="11"/>
      </c>
      <c r="H39" s="84">
        <f t="shared" si="12"/>
      </c>
      <c r="I39" s="87">
        <f t="shared" si="13"/>
      </c>
      <c r="J39" s="87">
        <f t="shared" si="14"/>
      </c>
      <c r="K39" s="87">
        <f t="shared" si="15"/>
      </c>
      <c r="L39" s="87">
        <f t="shared" si="16"/>
      </c>
      <c r="M39" s="87">
        <f t="shared" si="17"/>
      </c>
      <c r="N39" s="103"/>
    </row>
    <row r="40" spans="1:14" ht="11.25">
      <c r="A40" s="30">
        <v>40</v>
      </c>
      <c r="B40" s="43" t="s">
        <v>94</v>
      </c>
      <c r="C40" s="45"/>
      <c r="D40" s="45"/>
      <c r="E40" s="19">
        <f t="shared" si="9"/>
      </c>
      <c r="F40" s="87">
        <f t="shared" si="10"/>
      </c>
      <c r="G40" s="84">
        <f t="shared" si="11"/>
      </c>
      <c r="H40" s="84">
        <f t="shared" si="12"/>
      </c>
      <c r="I40" s="87">
        <f t="shared" si="13"/>
      </c>
      <c r="J40" s="87">
        <f t="shared" si="14"/>
      </c>
      <c r="K40" s="87">
        <f t="shared" si="15"/>
      </c>
      <c r="L40" s="87">
        <f t="shared" si="16"/>
      </c>
      <c r="M40" s="87">
        <f t="shared" si="17"/>
      </c>
      <c r="N40" s="103"/>
    </row>
    <row r="41" spans="1:14" ht="11.25">
      <c r="A41" s="31">
        <v>41</v>
      </c>
      <c r="B41" s="43" t="s">
        <v>95</v>
      </c>
      <c r="C41" s="45"/>
      <c r="D41" s="45"/>
      <c r="E41" s="19">
        <f t="shared" si="9"/>
      </c>
      <c r="F41" s="87">
        <f t="shared" si="10"/>
      </c>
      <c r="G41" s="84">
        <f t="shared" si="11"/>
      </c>
      <c r="H41" s="84">
        <f t="shared" si="12"/>
      </c>
      <c r="I41" s="87">
        <f t="shared" si="13"/>
      </c>
      <c r="J41" s="87">
        <f t="shared" si="14"/>
      </c>
      <c r="K41" s="87">
        <f t="shared" si="15"/>
      </c>
      <c r="L41" s="87">
        <f t="shared" si="16"/>
      </c>
      <c r="M41" s="87">
        <f t="shared" si="17"/>
      </c>
      <c r="N41" s="103"/>
    </row>
    <row r="42" spans="1:14" ht="11.25">
      <c r="A42" s="30">
        <v>42</v>
      </c>
      <c r="B42" s="43" t="s">
        <v>96</v>
      </c>
      <c r="C42" s="45"/>
      <c r="D42" s="45"/>
      <c r="E42" s="19">
        <f t="shared" si="9"/>
      </c>
      <c r="F42" s="87">
        <f t="shared" si="10"/>
      </c>
      <c r="G42" s="84">
        <f t="shared" si="11"/>
      </c>
      <c r="H42" s="84">
        <f t="shared" si="12"/>
      </c>
      <c r="I42" s="87">
        <f t="shared" si="13"/>
      </c>
      <c r="J42" s="87">
        <f t="shared" si="14"/>
      </c>
      <c r="K42" s="87">
        <f t="shared" si="15"/>
      </c>
      <c r="L42" s="87">
        <f t="shared" si="16"/>
      </c>
      <c r="M42" s="87">
        <f t="shared" si="17"/>
      </c>
      <c r="N42" s="103"/>
    </row>
    <row r="43" spans="1:14" ht="11.25">
      <c r="A43" s="31">
        <v>43</v>
      </c>
      <c r="B43" s="43" t="s">
        <v>97</v>
      </c>
      <c r="C43" s="45"/>
      <c r="D43" s="45"/>
      <c r="E43" s="19">
        <f t="shared" si="9"/>
      </c>
      <c r="F43" s="87">
        <f t="shared" si="10"/>
      </c>
      <c r="G43" s="84">
        <f t="shared" si="11"/>
      </c>
      <c r="H43" s="84">
        <f t="shared" si="12"/>
      </c>
      <c r="I43" s="87">
        <f t="shared" si="13"/>
      </c>
      <c r="J43" s="87">
        <f t="shared" si="14"/>
      </c>
      <c r="K43" s="87">
        <f t="shared" si="15"/>
      </c>
      <c r="L43" s="87">
        <f t="shared" si="16"/>
      </c>
      <c r="M43" s="87">
        <f t="shared" si="17"/>
      </c>
      <c r="N43" s="103"/>
    </row>
    <row r="44" spans="1:14" ht="11.25">
      <c r="A44" s="30">
        <v>44</v>
      </c>
      <c r="B44" s="43" t="s">
        <v>98</v>
      </c>
      <c r="C44" s="45"/>
      <c r="D44" s="45"/>
      <c r="E44" s="19">
        <f t="shared" si="9"/>
      </c>
      <c r="F44" s="87">
        <f t="shared" si="10"/>
      </c>
      <c r="G44" s="84">
        <f t="shared" si="11"/>
      </c>
      <c r="H44" s="84">
        <f t="shared" si="12"/>
      </c>
      <c r="I44" s="87">
        <f t="shared" si="13"/>
      </c>
      <c r="J44" s="87">
        <f t="shared" si="14"/>
      </c>
      <c r="K44" s="87">
        <f t="shared" si="15"/>
      </c>
      <c r="L44" s="87">
        <f t="shared" si="16"/>
      </c>
      <c r="M44" s="87">
        <f t="shared" si="17"/>
      </c>
      <c r="N44" s="103"/>
    </row>
    <row r="45" spans="1:14" ht="11.25">
      <c r="A45" s="31">
        <v>45</v>
      </c>
      <c r="B45" s="43" t="s">
        <v>99</v>
      </c>
      <c r="C45" s="45"/>
      <c r="D45" s="45"/>
      <c r="E45" s="19">
        <f t="shared" si="9"/>
      </c>
      <c r="F45" s="87">
        <f t="shared" si="10"/>
      </c>
      <c r="G45" s="84">
        <f t="shared" si="11"/>
      </c>
      <c r="H45" s="84">
        <f t="shared" si="12"/>
      </c>
      <c r="I45" s="87">
        <f t="shared" si="13"/>
      </c>
      <c r="J45" s="87">
        <f t="shared" si="14"/>
      </c>
      <c r="K45" s="87">
        <f t="shared" si="15"/>
      </c>
      <c r="L45" s="87">
        <f t="shared" si="16"/>
      </c>
      <c r="M45" s="87">
        <f t="shared" si="17"/>
      </c>
      <c r="N45" s="103"/>
    </row>
    <row r="46" spans="1:14" ht="11.25">
      <c r="A46" s="30">
        <v>46</v>
      </c>
      <c r="B46" s="43" t="s">
        <v>100</v>
      </c>
      <c r="C46" s="45"/>
      <c r="D46" s="45"/>
      <c r="E46" s="19">
        <f t="shared" si="9"/>
      </c>
      <c r="F46" s="87">
        <f t="shared" si="10"/>
      </c>
      <c r="G46" s="84">
        <f t="shared" si="11"/>
      </c>
      <c r="H46" s="84">
        <f t="shared" si="12"/>
      </c>
      <c r="I46" s="87">
        <f t="shared" si="13"/>
      </c>
      <c r="J46" s="87">
        <f t="shared" si="14"/>
      </c>
      <c r="K46" s="87">
        <f t="shared" si="15"/>
      </c>
      <c r="L46" s="87">
        <f t="shared" si="16"/>
      </c>
      <c r="M46" s="87">
        <f t="shared" si="17"/>
      </c>
      <c r="N46" s="103"/>
    </row>
    <row r="47" spans="1:14" ht="11.25">
      <c r="A47" s="31">
        <v>47</v>
      </c>
      <c r="B47" s="43" t="s">
        <v>101</v>
      </c>
      <c r="C47" s="45"/>
      <c r="D47" s="45"/>
      <c r="E47" s="19">
        <f t="shared" si="9"/>
      </c>
      <c r="F47" s="87">
        <f t="shared" si="10"/>
      </c>
      <c r="G47" s="84">
        <f t="shared" si="11"/>
      </c>
      <c r="H47" s="84">
        <f t="shared" si="12"/>
      </c>
      <c r="I47" s="87">
        <f t="shared" si="13"/>
      </c>
      <c r="J47" s="87">
        <f t="shared" si="14"/>
      </c>
      <c r="K47" s="87">
        <f t="shared" si="15"/>
      </c>
      <c r="L47" s="87">
        <f t="shared" si="16"/>
      </c>
      <c r="M47" s="87">
        <f t="shared" si="17"/>
      </c>
      <c r="N47" s="103"/>
    </row>
    <row r="48" spans="1:14" ht="11.25">
      <c r="A48" s="30">
        <v>48</v>
      </c>
      <c r="B48" s="43" t="s">
        <v>102</v>
      </c>
      <c r="C48" s="45"/>
      <c r="D48" s="45"/>
      <c r="E48" s="19">
        <f t="shared" si="9"/>
      </c>
      <c r="F48" s="87">
        <f t="shared" si="10"/>
      </c>
      <c r="G48" s="84">
        <f t="shared" si="11"/>
      </c>
      <c r="H48" s="84">
        <f t="shared" si="12"/>
      </c>
      <c r="I48" s="87">
        <f t="shared" si="13"/>
      </c>
      <c r="J48" s="87">
        <f t="shared" si="14"/>
      </c>
      <c r="K48" s="87">
        <f t="shared" si="15"/>
      </c>
      <c r="L48" s="87">
        <f t="shared" si="16"/>
      </c>
      <c r="M48" s="87">
        <f t="shared" si="17"/>
      </c>
      <c r="N48" s="103"/>
    </row>
    <row r="49" spans="1:14" ht="11.25">
      <c r="A49" s="31">
        <v>49</v>
      </c>
      <c r="B49" s="43" t="s">
        <v>103</v>
      </c>
      <c r="C49" s="45"/>
      <c r="D49" s="45"/>
      <c r="E49" s="19">
        <f t="shared" si="9"/>
      </c>
      <c r="F49" s="87">
        <f t="shared" si="10"/>
      </c>
      <c r="G49" s="84">
        <f t="shared" si="11"/>
      </c>
      <c r="H49" s="84">
        <f t="shared" si="12"/>
      </c>
      <c r="I49" s="87">
        <f t="shared" si="13"/>
      </c>
      <c r="J49" s="87">
        <f t="shared" si="14"/>
      </c>
      <c r="K49" s="87">
        <f t="shared" si="15"/>
      </c>
      <c r="L49" s="87">
        <f t="shared" si="16"/>
      </c>
      <c r="M49" s="87">
        <f t="shared" si="17"/>
      </c>
      <c r="N49" s="103"/>
    </row>
    <row r="50" spans="1:14" ht="11.25">
      <c r="A50" s="30">
        <v>50</v>
      </c>
      <c r="B50" s="43" t="s">
        <v>104</v>
      </c>
      <c r="C50" s="45"/>
      <c r="D50" s="45"/>
      <c r="E50" s="19">
        <f t="shared" si="9"/>
      </c>
      <c r="F50" s="87">
        <f t="shared" si="10"/>
      </c>
      <c r="G50" s="84">
        <f t="shared" si="11"/>
      </c>
      <c r="H50" s="84">
        <f t="shared" si="12"/>
      </c>
      <c r="I50" s="87">
        <f t="shared" si="13"/>
      </c>
      <c r="J50" s="87">
        <f t="shared" si="14"/>
      </c>
      <c r="K50" s="87">
        <f t="shared" si="15"/>
      </c>
      <c r="L50" s="87">
        <f t="shared" si="16"/>
      </c>
      <c r="M50" s="87">
        <f t="shared" si="17"/>
      </c>
      <c r="N50" s="103"/>
    </row>
    <row r="51" spans="1:14" ht="11.25">
      <c r="A51" s="31">
        <v>51</v>
      </c>
      <c r="B51" s="43" t="s">
        <v>105</v>
      </c>
      <c r="C51" s="45"/>
      <c r="D51" s="45"/>
      <c r="E51" s="19">
        <f t="shared" si="9"/>
      </c>
      <c r="F51" s="87">
        <f t="shared" si="10"/>
      </c>
      <c r="G51" s="84">
        <f t="shared" si="11"/>
      </c>
      <c r="H51" s="84">
        <f t="shared" si="12"/>
      </c>
      <c r="I51" s="87">
        <f t="shared" si="13"/>
      </c>
      <c r="J51" s="87">
        <f t="shared" si="14"/>
      </c>
      <c r="K51" s="87">
        <f t="shared" si="15"/>
      </c>
      <c r="L51" s="87">
        <f t="shared" si="16"/>
      </c>
      <c r="M51" s="87">
        <f t="shared" si="17"/>
      </c>
      <c r="N51" s="103"/>
    </row>
    <row r="52" spans="1:14" ht="11.25">
      <c r="A52" s="30">
        <v>52</v>
      </c>
      <c r="B52" s="43" t="s">
        <v>106</v>
      </c>
      <c r="C52" s="45"/>
      <c r="D52" s="45"/>
      <c r="E52" s="19">
        <f t="shared" si="9"/>
      </c>
      <c r="F52" s="87">
        <f t="shared" si="10"/>
      </c>
      <c r="G52" s="84">
        <f t="shared" si="11"/>
      </c>
      <c r="H52" s="84">
        <f t="shared" si="12"/>
      </c>
      <c r="I52" s="87">
        <f t="shared" si="13"/>
      </c>
      <c r="J52" s="87">
        <f t="shared" si="14"/>
      </c>
      <c r="K52" s="87">
        <f t="shared" si="15"/>
      </c>
      <c r="L52" s="87">
        <f t="shared" si="16"/>
      </c>
      <c r="M52" s="87">
        <f t="shared" si="17"/>
      </c>
      <c r="N52" s="103"/>
    </row>
    <row r="53" spans="1:14" ht="11.25">
      <c r="A53" s="31">
        <v>53</v>
      </c>
      <c r="B53" s="43" t="s">
        <v>107</v>
      </c>
      <c r="C53" s="46"/>
      <c r="D53" s="46"/>
      <c r="E53" s="20">
        <f t="shared" si="9"/>
      </c>
      <c r="F53" s="85">
        <f t="shared" si="10"/>
      </c>
      <c r="G53" s="85">
        <f t="shared" si="11"/>
      </c>
      <c r="H53" s="85">
        <f t="shared" si="12"/>
      </c>
      <c r="I53" s="85">
        <f t="shared" si="13"/>
      </c>
      <c r="J53" s="85">
        <f t="shared" si="14"/>
      </c>
      <c r="K53" s="85">
        <f t="shared" si="15"/>
      </c>
      <c r="L53" s="85">
        <f t="shared" si="16"/>
      </c>
      <c r="M53" s="85">
        <f t="shared" si="17"/>
      </c>
      <c r="N53" s="104"/>
    </row>
    <row r="54" spans="1:14" ht="11.25">
      <c r="A54" s="30">
        <v>54</v>
      </c>
      <c r="B54" s="105"/>
      <c r="C54" s="54" t="s">
        <v>44</v>
      </c>
      <c r="D54" s="88">
        <f>AVERAGE(D4:D53)</f>
        <v>14.8165</v>
      </c>
      <c r="E54" s="12"/>
      <c r="G54" s="3" t="s">
        <v>29</v>
      </c>
      <c r="H54" s="90">
        <f>SUM(H4:H53)</f>
        <v>0.529666656503978</v>
      </c>
      <c r="J54" s="37" t="s">
        <v>30</v>
      </c>
      <c r="K54" s="92">
        <f>SUM(K4:K53)</f>
        <v>86.26325500000003</v>
      </c>
      <c r="L54" s="92">
        <f>SUM(L4:L53)</f>
        <v>-0.6299999999999919</v>
      </c>
      <c r="M54" s="92">
        <f>SUM(M4:M53)</f>
        <v>1.1063</v>
      </c>
      <c r="N54" s="24"/>
    </row>
    <row r="55" spans="1:14" ht="11.25">
      <c r="A55" s="31">
        <v>55</v>
      </c>
      <c r="G55" s="3" t="s">
        <v>31</v>
      </c>
      <c r="H55" s="91">
        <f>H54/(D57-2)</f>
        <v>0.029425925361332112</v>
      </c>
      <c r="J55" s="3" t="s">
        <v>39</v>
      </c>
      <c r="K55" s="92">
        <f>SQRT(K54)</f>
        <v>9.287801408298954</v>
      </c>
      <c r="L55" s="93"/>
      <c r="M55" s="4"/>
      <c r="N55" s="24"/>
    </row>
    <row r="56" spans="1:14" ht="11.25">
      <c r="A56" s="30">
        <v>56</v>
      </c>
      <c r="G56" s="3" t="s">
        <v>32</v>
      </c>
      <c r="H56" s="91">
        <f>SQRT(H55)</f>
        <v>0.17153986522476958</v>
      </c>
      <c r="J56" s="3"/>
      <c r="K56" s="38" t="s">
        <v>36</v>
      </c>
      <c r="L56" s="92">
        <f>L54^2</f>
        <v>0.3968999999999898</v>
      </c>
      <c r="M56" s="5"/>
      <c r="N56" s="24"/>
    </row>
    <row r="57" spans="1:14" ht="11.25">
      <c r="A57" s="31">
        <v>57</v>
      </c>
      <c r="C57" s="35" t="s">
        <v>108</v>
      </c>
      <c r="D57" s="101">
        <f>SUM(E4:E53)</f>
        <v>20</v>
      </c>
      <c r="E57" s="21"/>
      <c r="K57" s="39" t="s">
        <v>37</v>
      </c>
      <c r="L57" s="92">
        <f>L54/D57</f>
        <v>-0.0314999999999996</v>
      </c>
      <c r="M57" s="6"/>
      <c r="N57" s="24"/>
    </row>
    <row r="58" spans="1:14" ht="11.25">
      <c r="A58" s="30">
        <v>58</v>
      </c>
      <c r="K58" s="3"/>
      <c r="L58" s="35" t="s">
        <v>56</v>
      </c>
      <c r="M58" s="94">
        <f>SQRT(M54/D57)</f>
        <v>0.2351914114078148</v>
      </c>
      <c r="N58" s="24"/>
    </row>
    <row r="59" spans="1:14" ht="11.25">
      <c r="A59" s="31">
        <v>59</v>
      </c>
      <c r="C59" s="34" t="s">
        <v>42</v>
      </c>
      <c r="D59" s="89">
        <f>INTERCEPT(C4:C53,D4:D53)</f>
        <v>1.2218584848206877</v>
      </c>
      <c r="E59" s="17"/>
      <c r="K59" s="3"/>
      <c r="L59" s="13"/>
      <c r="M59" s="15"/>
      <c r="N59" s="24"/>
    </row>
    <row r="60" spans="1:14" ht="11.25">
      <c r="A60" s="30">
        <v>60</v>
      </c>
      <c r="C60" s="34" t="s">
        <v>43</v>
      </c>
      <c r="D60" s="89">
        <f>SLOPE(C4:C53,D4:D53)</f>
        <v>0.9196599409563198</v>
      </c>
      <c r="E60" s="17"/>
      <c r="K60" s="3"/>
      <c r="L60" s="13"/>
      <c r="M60" s="15"/>
      <c r="N60" s="24"/>
    </row>
    <row r="61" spans="1:14" ht="45">
      <c r="A61" s="31">
        <v>61</v>
      </c>
      <c r="C61" s="35" t="s">
        <v>34</v>
      </c>
      <c r="D61" s="41">
        <f>(1-D60)/(H56/K55)</f>
        <v>4.349907309015241</v>
      </c>
      <c r="E61" s="55" t="s">
        <v>47</v>
      </c>
      <c r="F61" s="40">
        <f>TDIST(ABS(D61),D57-2,2)</f>
        <v>0.0003859660573884937</v>
      </c>
      <c r="G61" s="51" t="str">
        <f>IF(F61&gt;=0.05,"Decision: slope adjustment not needed; proceed to check bias.","Decision: slope adjustment needed before checking bias.")</f>
        <v>Decision: slope adjustment needed before checking bias.</v>
      </c>
      <c r="K61" s="3"/>
      <c r="M61" s="6"/>
      <c r="N61" s="24"/>
    </row>
    <row r="62" spans="1:14" ht="45.75" thickBot="1">
      <c r="A62" s="33">
        <v>62</v>
      </c>
      <c r="B62" s="22"/>
      <c r="C62" s="36" t="s">
        <v>35</v>
      </c>
      <c r="D62" s="42">
        <f>(L54/D57)/(SQRT((M54-L54^2/D57)/(D57*(D57-1))))</f>
        <v>-0.5891101163674298</v>
      </c>
      <c r="E62" s="56" t="s">
        <v>48</v>
      </c>
      <c r="F62" s="52" t="str">
        <f>IF(F61&gt;=0.05,TDIST(ABS(D62),D57-1,2),"not applicable")</f>
        <v>not applicable</v>
      </c>
      <c r="G62" s="53" t="str">
        <f>IF(F62="not applicable","Decision: adjust slope before this check of bias.",IF(F62&lt;0.05,"Decision: bias adjustment needed.","Decision: bias adjustment not needed."))</f>
        <v>Decision: adjust slope before this check of bias.</v>
      </c>
      <c r="H62" s="22"/>
      <c r="I62" s="22"/>
      <c r="J62" s="22"/>
      <c r="K62" s="22"/>
      <c r="L62" s="22"/>
      <c r="M62" s="23"/>
      <c r="N62" s="25"/>
    </row>
    <row r="63" spans="1:6" s="48" customFormat="1" ht="12" thickTop="1">
      <c r="A63" s="47" t="s">
        <v>49</v>
      </c>
      <c r="D63" s="49"/>
      <c r="E63" s="49"/>
      <c r="F63" s="49"/>
    </row>
    <row r="64" spans="1:6" s="48" customFormat="1" ht="11.25">
      <c r="A64" s="47"/>
      <c r="D64" s="49"/>
      <c r="E64" s="49"/>
      <c r="F64" s="49"/>
    </row>
    <row r="65" spans="1:8" s="48" customFormat="1" ht="11.25">
      <c r="A65" s="47"/>
      <c r="D65" s="49"/>
      <c r="E65" s="49"/>
      <c r="F65" s="49"/>
      <c r="H65" s="11"/>
    </row>
    <row r="66" spans="1:8" s="48" customFormat="1" ht="11.25">
      <c r="A66" s="47"/>
      <c r="D66" s="49"/>
      <c r="E66" s="49"/>
      <c r="F66" s="49"/>
      <c r="H66" s="50"/>
    </row>
    <row r="67" spans="1:6" s="48" customFormat="1" ht="11.25">
      <c r="A67" s="47"/>
      <c r="D67" s="49"/>
      <c r="E67" s="49"/>
      <c r="F67" s="49"/>
    </row>
    <row r="68" spans="1:6" s="48" customFormat="1" ht="11.25">
      <c r="A68" s="47"/>
      <c r="D68" s="49"/>
      <c r="E68" s="49"/>
      <c r="F68" s="49"/>
    </row>
    <row r="69" spans="1:6" s="48" customFormat="1" ht="11.25">
      <c r="A69" s="47"/>
      <c r="D69" s="49"/>
      <c r="E69" s="49"/>
      <c r="F69" s="49"/>
    </row>
    <row r="70" spans="1:6" s="48" customFormat="1" ht="11.25">
      <c r="A70" s="47"/>
      <c r="D70" s="49"/>
      <c r="E70" s="49"/>
      <c r="F70" s="49"/>
    </row>
    <row r="71" spans="1:6" s="48" customFormat="1" ht="11.25">
      <c r="A71" s="47"/>
      <c r="D71" s="49"/>
      <c r="E71" s="49"/>
      <c r="F71" s="49"/>
    </row>
    <row r="72" spans="1:6" s="48" customFormat="1" ht="11.25">
      <c r="A72" s="47" t="s">
        <v>46</v>
      </c>
      <c r="D72" s="49"/>
      <c r="E72" s="49"/>
      <c r="F72" s="49"/>
    </row>
    <row r="73" spans="4:6" ht="11.25">
      <c r="D73" s="2"/>
      <c r="E73" s="2"/>
      <c r="F73" s="2"/>
    </row>
    <row r="74" spans="4:6" ht="11.25">
      <c r="D74" s="2"/>
      <c r="E74" s="2"/>
      <c r="F74" s="2"/>
    </row>
    <row r="75" spans="4:6" ht="11.25">
      <c r="D75" s="2"/>
      <c r="E75" s="2"/>
      <c r="F75" s="2"/>
    </row>
  </sheetData>
  <sheetProtection password="CC36" sheet="1" objects="1" scenarios="1" formatCells="0" formatColumns="0" formatRows="0" selectLockedCells="1"/>
  <mergeCells count="1">
    <mergeCell ref="N4:N53"/>
  </mergeCells>
  <conditionalFormatting sqref="G61">
    <cfRule type="containsText" priority="11" dxfId="1" operator="containsText" stopIfTrue="1" text="not">
      <formula>NOT(ISERROR(SEARCH("not",G61)))</formula>
    </cfRule>
    <cfRule type="containsText" priority="12" dxfId="0" operator="containsText" stopIfTrue="1" text="before">
      <formula>NOT(ISERROR(SEARCH("before",G61)))</formula>
    </cfRule>
  </conditionalFormatting>
  <conditionalFormatting sqref="G62">
    <cfRule type="containsText" priority="8" dxfId="1" operator="containsText" stopIfTrue="1" text="not">
      <formula>NOT(ISERROR(SEARCH("not",G62)))</formula>
    </cfRule>
    <cfRule type="containsText" priority="9" dxfId="0" operator="containsText" stopIfTrue="1" text="needed">
      <formula>NOT(ISERROR(SEARCH("needed",G62)))</formula>
    </cfRule>
    <cfRule type="containsText" priority="10" dxfId="0" operator="containsText" stopIfTrue="1" text="slope">
      <formula>NOT(ISERROR(SEARCH("slope",G62)))</formula>
    </cfRule>
  </conditionalFormatting>
  <conditionalFormatting sqref="F61">
    <cfRule type="cellIs" priority="6" dxfId="1" operator="greaterThanOrEqual" stopIfTrue="1">
      <formula>0.05</formula>
    </cfRule>
    <cfRule type="cellIs" priority="7" dxfId="0" operator="lessThan" stopIfTrue="1">
      <formula>0.05</formula>
    </cfRule>
  </conditionalFormatting>
  <conditionalFormatting sqref="F62">
    <cfRule type="containsText" priority="2" dxfId="0" operator="containsText" stopIfTrue="1" text="not">
      <formula>NOT(ISERROR(SEARCH("not",F62)))</formula>
    </cfRule>
    <cfRule type="cellIs" priority="3" dxfId="0" operator="lessThan" stopIfTrue="1">
      <formula>0.05</formula>
    </cfRule>
    <cfRule type="cellIs" priority="5" dxfId="1" operator="greaterThanOrEqual" stopIfTrue="1">
      <formula>0.05</formula>
    </cfRule>
  </conditionalFormatting>
  <conditionalFormatting sqref="I4:I53">
    <cfRule type="cellIs" priority="1" dxfId="0" operator="notBetween" stopIfTrue="1">
      <formula>-3</formula>
      <formula>3</formula>
    </cfRule>
  </conditionalFormatting>
  <dataValidations count="1">
    <dataValidation type="decimal" allowBlank="1" showErrorMessage="1" errorTitle="Input Error" error="Must be a number!" sqref="C4:D53">
      <formula1>-10000000000000000000000000</formula1>
      <formula2>1E+25</formula2>
    </dataValidation>
  </dataValidations>
  <printOptions/>
  <pageMargins left="0.5" right="0.5" top="1" bottom="1" header="0.5" footer="0.5"/>
  <pageSetup fitToHeight="1" fitToWidth="1" horizontalDpi="600" verticalDpi="600" orientation="portrait" scale="59" r:id="rId1"/>
  <headerFooter alignWithMargins="0">
    <oddHeader>&amp;L&amp;8Assessment of a Single Instrument Calibration</oddHeader>
    <oddFooter>&amp;L&amp;8&amp;F, &amp;A, &amp;D</oddFooter>
  </headerFooter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3"/>
  <sheetViews>
    <sheetView tabSelected="1" zoomScalePageLayoutView="0" workbookViewId="0" topLeftCell="A1">
      <selection activeCell="G54" sqref="G54"/>
    </sheetView>
  </sheetViews>
  <sheetFormatPr defaultColWidth="9.140625" defaultRowHeight="12.75"/>
  <cols>
    <col min="1" max="1" width="11.8515625" style="0" customWidth="1"/>
    <col min="2" max="2" width="14.57421875" style="1" customWidth="1"/>
    <col min="3" max="3" width="9.57421875" style="4" customWidth="1"/>
    <col min="4" max="4" width="10.421875" style="4" customWidth="1"/>
    <col min="6" max="6" width="9.140625" style="0" customWidth="1"/>
  </cols>
  <sheetData>
    <row r="1" spans="1:14" ht="13.5" thickTop="1">
      <c r="A1" s="70" t="str">
        <f>IF(ISBLANK(Table!A1)=TRUE,"",Table!A1)</f>
        <v>A</v>
      </c>
      <c r="B1" s="66" t="str">
        <f>IF(ISBLANK(Table!B1)=TRUE,"",Table!B1)</f>
        <v>B</v>
      </c>
      <c r="C1" s="66" t="str">
        <f>IF(ISBLANK(Table!C1)=TRUE,"",Table!C1)</f>
        <v>C</v>
      </c>
      <c r="D1" s="67" t="str">
        <f>IF(ISBLANK(Table!D1)=TRUE,"",Table!D1)</f>
        <v>D</v>
      </c>
      <c r="E1" s="68"/>
      <c r="F1" s="69" t="s">
        <v>53</v>
      </c>
      <c r="G1" s="68"/>
      <c r="H1" s="68"/>
      <c r="I1" s="68"/>
      <c r="J1" s="68"/>
      <c r="K1" s="68"/>
      <c r="L1" s="68"/>
      <c r="M1" s="68"/>
      <c r="N1" s="77"/>
    </row>
    <row r="2" spans="1:14" ht="22.5">
      <c r="A2" s="71" t="str">
        <f>IF(ISBLANK(Table!A2)=TRUE,"",Table!A2)</f>
        <v>Spreadsheet Row</v>
      </c>
      <c r="B2" s="57">
        <f>IF(ISBLANK(Table!B2)=TRUE,"",Table!B2)</f>
      </c>
      <c r="C2" s="62" t="str">
        <f>IF(ISBLANK(Table!C2)=TRUE,"",Table!C2)</f>
        <v>y</v>
      </c>
      <c r="D2" s="63" t="str">
        <f>IF(ISBLANK(Table!D2)=TRUE,"",Table!D2)</f>
        <v>x</v>
      </c>
      <c r="N2" s="78"/>
    </row>
    <row r="3" spans="1:14" ht="12.75">
      <c r="A3" s="72">
        <f>IF(ISBLANK(Table!A3)=TRUE,"",Table!A3)</f>
        <v>3</v>
      </c>
      <c r="B3" s="58" t="str">
        <f>IF(ISBLANK(Table!B3)=TRUE,"",Table!B3)</f>
        <v>Sample ID</v>
      </c>
      <c r="C3" s="58" t="str">
        <f>IF(ISBLANK(Table!C3)=TRUE,"",Table!C3)</f>
        <v>Reference</v>
      </c>
      <c r="D3" s="59" t="str">
        <f>IF(ISBLANK(Table!D3)=TRUE,"",Table!D3)</f>
        <v>Instrument</v>
      </c>
      <c r="F3" s="11" t="s">
        <v>52</v>
      </c>
      <c r="N3" s="78"/>
    </row>
    <row r="4" spans="1:14" ht="12.75">
      <c r="A4" s="71">
        <f>IF(ISBLANK(Table!A4)=TRUE,"",Table!A4)</f>
        <v>4</v>
      </c>
      <c r="B4" s="99" t="str">
        <f>IF(ISBLANK(Table!B4)=TRUE,"",Table!B4)</f>
        <v>A-01</v>
      </c>
      <c r="C4" s="95">
        <f>IF(ISBLANK(Table!C4)=TRUE,"",Table!C4)</f>
        <v>11.83</v>
      </c>
      <c r="D4" s="96">
        <f>IF(ISBLANK(Table!D4)=TRUE,"",Table!D4)</f>
        <v>11.6</v>
      </c>
      <c r="F4" s="11" t="s">
        <v>50</v>
      </c>
      <c r="N4" s="78"/>
    </row>
    <row r="5" spans="1:14" ht="12.75">
      <c r="A5" s="71">
        <f>IF(ISBLANK(Table!A5)=TRUE,"",Table!A5)</f>
        <v>5</v>
      </c>
      <c r="B5" s="99" t="str">
        <f>IF(ISBLANK(Table!B5)=TRUE,"",Table!B5)</f>
        <v>A-02</v>
      </c>
      <c r="C5" s="95">
        <f>IF(ISBLANK(Table!C5)=TRUE,"",Table!C5)</f>
        <v>12.08</v>
      </c>
      <c r="D5" s="96">
        <f>IF(ISBLANK(Table!D5)=TRUE,"",Table!D5)</f>
        <v>11.71</v>
      </c>
      <c r="F5" s="11" t="s">
        <v>51</v>
      </c>
      <c r="N5" s="78"/>
    </row>
    <row r="6" spans="1:14" ht="12.75">
      <c r="A6" s="71">
        <f>IF(ISBLANK(Table!A6)=TRUE,"",Table!A6)</f>
        <v>6</v>
      </c>
      <c r="B6" s="99" t="str">
        <f>IF(ISBLANK(Table!B6)=TRUE,"",Table!B6)</f>
        <v>A-03</v>
      </c>
      <c r="C6" s="95">
        <f>IF(ISBLANK(Table!C6)=TRUE,"",Table!C6)</f>
        <v>12.28</v>
      </c>
      <c r="D6" s="96">
        <f>IF(ISBLANK(Table!D6)=TRUE,"",Table!D6)</f>
        <v>11.85</v>
      </c>
      <c r="N6" s="78"/>
    </row>
    <row r="7" spans="1:14" ht="12.75">
      <c r="A7" s="71">
        <f>IF(ISBLANK(Table!A7)=TRUE,"",Table!A7)</f>
        <v>7</v>
      </c>
      <c r="B7" s="99" t="str">
        <f>IF(ISBLANK(Table!B7)=TRUE,"",Table!B7)</f>
        <v>A-04</v>
      </c>
      <c r="C7" s="95">
        <f>IF(ISBLANK(Table!C7)=TRUE,"",Table!C7)</f>
        <v>12.62</v>
      </c>
      <c r="D7" s="96">
        <f>IF(ISBLANK(Table!D7)=TRUE,"",Table!D7)</f>
        <v>12.52</v>
      </c>
      <c r="N7" s="78"/>
    </row>
    <row r="8" spans="1:14" ht="12.75">
      <c r="A8" s="71">
        <f>IF(ISBLANK(Table!A8)=TRUE,"",Table!A8)</f>
        <v>8</v>
      </c>
      <c r="B8" s="99" t="str">
        <f>IF(ISBLANK(Table!B8)=TRUE,"",Table!B8)</f>
        <v>A-05</v>
      </c>
      <c r="C8" s="95">
        <f>IF(ISBLANK(Table!C8)=TRUE,"",Table!C8)</f>
        <v>13.08</v>
      </c>
      <c r="D8" s="96">
        <f>IF(ISBLANK(Table!D8)=TRUE,"",Table!D8)</f>
        <v>13.03</v>
      </c>
      <c r="N8" s="78"/>
    </row>
    <row r="9" spans="1:14" ht="12.75">
      <c r="A9" s="71">
        <f>IF(ISBLANK(Table!A9)=TRUE,"",Table!A9)</f>
        <v>9</v>
      </c>
      <c r="B9" s="99" t="str">
        <f>IF(ISBLANK(Table!B9)=TRUE,"",Table!B9)</f>
        <v>A-06</v>
      </c>
      <c r="C9" s="95">
        <f>IF(ISBLANK(Table!C9)=TRUE,"",Table!C9)</f>
        <v>13.33</v>
      </c>
      <c r="D9" s="96">
        <f>IF(ISBLANK(Table!D9)=TRUE,"",Table!D9)</f>
        <v>13.21</v>
      </c>
      <c r="N9" s="78"/>
    </row>
    <row r="10" spans="1:14" ht="12.75">
      <c r="A10" s="71">
        <f>IF(ISBLANK(Table!A10)=TRUE,"",Table!A10)</f>
        <v>10</v>
      </c>
      <c r="B10" s="99" t="str">
        <f>IF(ISBLANK(Table!B10)=TRUE,"",Table!B10)</f>
        <v>A-07</v>
      </c>
      <c r="C10" s="95">
        <f>IF(ISBLANK(Table!C10)=TRUE,"",Table!C10)</f>
        <v>13.72</v>
      </c>
      <c r="D10" s="96">
        <f>IF(ISBLANK(Table!D10)=TRUE,"",Table!D10)</f>
        <v>13.49</v>
      </c>
      <c r="N10" s="78"/>
    </row>
    <row r="11" spans="1:14" ht="12.75">
      <c r="A11" s="71">
        <f>IF(ISBLANK(Table!A11)=TRUE,"",Table!A11)</f>
        <v>11</v>
      </c>
      <c r="B11" s="99" t="str">
        <f>IF(ISBLANK(Table!B11)=TRUE,"",Table!B11)</f>
        <v>A-08</v>
      </c>
      <c r="C11" s="95">
        <f>IF(ISBLANK(Table!C11)=TRUE,"",Table!C11)</f>
        <v>13.88</v>
      </c>
      <c r="D11" s="96">
        <f>IF(ISBLANK(Table!D11)=TRUE,"",Table!D11)</f>
        <v>13.83</v>
      </c>
      <c r="N11" s="78"/>
    </row>
    <row r="12" spans="1:14" ht="12.75">
      <c r="A12" s="71">
        <f>IF(ISBLANK(Table!A12)=TRUE,"",Table!A12)</f>
        <v>12</v>
      </c>
      <c r="B12" s="99" t="str">
        <f>IF(ISBLANK(Table!B12)=TRUE,"",Table!B12)</f>
        <v>A-09</v>
      </c>
      <c r="C12" s="95">
        <f>IF(ISBLANK(Table!C12)=TRUE,"",Table!C12)</f>
        <v>14.24</v>
      </c>
      <c r="D12" s="96">
        <f>IF(ISBLANK(Table!D12)=TRUE,"",Table!D12)</f>
        <v>14.07</v>
      </c>
      <c r="N12" s="78"/>
    </row>
    <row r="13" spans="1:14" ht="12.75">
      <c r="A13" s="71">
        <f>IF(ISBLANK(Table!A13)=TRUE,"",Table!A13)</f>
        <v>13</v>
      </c>
      <c r="B13" s="99" t="str">
        <f>IF(ISBLANK(Table!B13)=TRUE,"",Table!B13)</f>
        <v>A-10</v>
      </c>
      <c r="C13" s="95">
        <f>IF(ISBLANK(Table!C13)=TRUE,"",Table!C13)</f>
        <v>14.75</v>
      </c>
      <c r="D13" s="96">
        <f>IF(ISBLANK(Table!D13)=TRUE,"",Table!D13)</f>
        <v>14.9</v>
      </c>
      <c r="N13" s="78"/>
    </row>
    <row r="14" spans="1:14" ht="12.75">
      <c r="A14" s="71">
        <f>IF(ISBLANK(Table!A14)=TRUE,"",Table!A14)</f>
        <v>14</v>
      </c>
      <c r="B14" s="99" t="str">
        <f>IF(ISBLANK(Table!B14)=TRUE,"",Table!B14)</f>
        <v>A-11</v>
      </c>
      <c r="C14" s="95">
        <f>IF(ISBLANK(Table!C14)=TRUE,"",Table!C14)</f>
        <v>15</v>
      </c>
      <c r="D14" s="96">
        <f>IF(ISBLANK(Table!D14)=TRUE,"",Table!D14)</f>
        <v>14.9</v>
      </c>
      <c r="N14" s="78"/>
    </row>
    <row r="15" spans="1:14" ht="12.75">
      <c r="A15" s="71">
        <f>IF(ISBLANK(Table!A15)=TRUE,"",Table!A15)</f>
        <v>15</v>
      </c>
      <c r="B15" s="99" t="str">
        <f>IF(ISBLANK(Table!B15)=TRUE,"",Table!B15)</f>
        <v>A-12</v>
      </c>
      <c r="C15" s="95">
        <f>IF(ISBLANK(Table!C15)=TRUE,"",Table!C15)</f>
        <v>15.24</v>
      </c>
      <c r="D15" s="96">
        <f>IF(ISBLANK(Table!D15)=TRUE,"",Table!D15)</f>
        <v>15.44</v>
      </c>
      <c r="N15" s="78"/>
    </row>
    <row r="16" spans="1:14" ht="12.75">
      <c r="A16" s="71">
        <f>IF(ISBLANK(Table!A16)=TRUE,"",Table!A16)</f>
        <v>16</v>
      </c>
      <c r="B16" s="99" t="str">
        <f>IF(ISBLANK(Table!B16)=TRUE,"",Table!B16)</f>
        <v>A-13</v>
      </c>
      <c r="C16" s="95">
        <f>IF(ISBLANK(Table!C16)=TRUE,"",Table!C16)</f>
        <v>15.65</v>
      </c>
      <c r="D16" s="96">
        <f>IF(ISBLANK(Table!D16)=TRUE,"",Table!D16)</f>
        <v>15.83</v>
      </c>
      <c r="N16" s="78"/>
    </row>
    <row r="17" spans="1:14" ht="12.75">
      <c r="A17" s="71">
        <f>IF(ISBLANK(Table!A17)=TRUE,"",Table!A17)</f>
        <v>17</v>
      </c>
      <c r="B17" s="99" t="str">
        <f>IF(ISBLANK(Table!B17)=TRUE,"",Table!B17)</f>
        <v>A-14</v>
      </c>
      <c r="C17" s="95">
        <f>IF(ISBLANK(Table!C17)=TRUE,"",Table!C17)</f>
        <v>16.04</v>
      </c>
      <c r="D17" s="96">
        <f>IF(ISBLANK(Table!D17)=TRUE,"",Table!D17)</f>
        <v>15.82</v>
      </c>
      <c r="N17" s="78"/>
    </row>
    <row r="18" spans="1:14" ht="12.75">
      <c r="A18" s="71">
        <f>IF(ISBLANK(Table!A18)=TRUE,"",Table!A18)</f>
        <v>18</v>
      </c>
      <c r="B18" s="99" t="str">
        <f>IF(ISBLANK(Table!B18)=TRUE,"",Table!B18)</f>
        <v>A-15</v>
      </c>
      <c r="C18" s="95">
        <f>IF(ISBLANK(Table!C18)=TRUE,"",Table!C18)</f>
        <v>16.4</v>
      </c>
      <c r="D18" s="96">
        <f>IF(ISBLANK(Table!D18)=TRUE,"",Table!D18)</f>
        <v>16.75</v>
      </c>
      <c r="N18" s="78"/>
    </row>
    <row r="19" spans="1:14" ht="12.75">
      <c r="A19" s="71">
        <f>IF(ISBLANK(Table!A19)=TRUE,"",Table!A19)</f>
        <v>19</v>
      </c>
      <c r="B19" s="99" t="str">
        <f>IF(ISBLANK(Table!B19)=TRUE,"",Table!B19)</f>
        <v>A-16</v>
      </c>
      <c r="C19" s="95">
        <f>IF(ISBLANK(Table!C19)=TRUE,"",Table!C19)</f>
        <v>16.75</v>
      </c>
      <c r="D19" s="96">
        <f>IF(ISBLANK(Table!D19)=TRUE,"",Table!D19)</f>
        <v>16.6</v>
      </c>
      <c r="N19" s="78"/>
    </row>
    <row r="20" spans="1:14" ht="12.75">
      <c r="A20" s="71">
        <f>IF(ISBLANK(Table!A20)=TRUE,"",Table!A20)</f>
        <v>20</v>
      </c>
      <c r="B20" s="99" t="str">
        <f>IF(ISBLANK(Table!B20)=TRUE,"",Table!B20)</f>
        <v>A-17</v>
      </c>
      <c r="C20" s="95">
        <f>IF(ISBLANK(Table!C20)=TRUE,"",Table!C20)</f>
        <v>17.09</v>
      </c>
      <c r="D20" s="96">
        <f>IF(ISBLANK(Table!D20)=TRUE,"",Table!D20)</f>
        <v>17.45</v>
      </c>
      <c r="N20" s="78"/>
    </row>
    <row r="21" spans="1:14" ht="12.75">
      <c r="A21" s="71">
        <f>IF(ISBLANK(Table!A21)=TRUE,"",Table!A21)</f>
        <v>21</v>
      </c>
      <c r="B21" s="99" t="str">
        <f>IF(ISBLANK(Table!B21)=TRUE,"",Table!B21)</f>
        <v>A-18</v>
      </c>
      <c r="C21" s="95">
        <f>IF(ISBLANK(Table!C21)=TRUE,"",Table!C21)</f>
        <v>17.4</v>
      </c>
      <c r="D21" s="96">
        <f>IF(ISBLANK(Table!D21)=TRUE,"",Table!D21)</f>
        <v>17.25</v>
      </c>
      <c r="N21" s="78"/>
    </row>
    <row r="22" spans="1:14" ht="12.75">
      <c r="A22" s="71">
        <f>IF(ISBLANK(Table!A22)=TRUE,"",Table!A22)</f>
        <v>22</v>
      </c>
      <c r="B22" s="99" t="str">
        <f>IF(ISBLANK(Table!B22)=TRUE,"",Table!B22)</f>
        <v>A-19</v>
      </c>
      <c r="C22" s="95">
        <f>IF(ISBLANK(Table!C22)=TRUE,"",Table!C22)</f>
        <v>17.68</v>
      </c>
      <c r="D22" s="96">
        <f>IF(ISBLANK(Table!D22)=TRUE,"",Table!D22)</f>
        <v>17.78</v>
      </c>
      <c r="N22" s="78"/>
    </row>
    <row r="23" spans="1:14" ht="12.75">
      <c r="A23" s="71">
        <f>IF(ISBLANK(Table!A23)=TRUE,"",Table!A23)</f>
        <v>23</v>
      </c>
      <c r="B23" s="99" t="str">
        <f>IF(ISBLANK(Table!B23)=TRUE,"",Table!B23)</f>
        <v>A-20</v>
      </c>
      <c r="C23" s="95">
        <f>IF(ISBLANK(Table!C23)=TRUE,"",Table!C23)</f>
        <v>17.9</v>
      </c>
      <c r="D23" s="96">
        <f>IF(ISBLANK(Table!D23)=TRUE,"",Table!D23)</f>
        <v>18.3</v>
      </c>
      <c r="N23" s="78"/>
    </row>
    <row r="24" spans="1:14" ht="12.75">
      <c r="A24" s="71">
        <f>IF(ISBLANK(Table!A24)=TRUE,"",Table!A24)</f>
        <v>24</v>
      </c>
      <c r="B24" s="99" t="str">
        <f>IF(ISBLANK(Table!B24)=TRUE,"",Table!B24)</f>
        <v>A-21</v>
      </c>
      <c r="C24" s="95">
        <f>IF(ISBLANK(Table!C24)=TRUE,"",Table!C24)</f>
      </c>
      <c r="D24" s="96">
        <f>IF(ISBLANK(Table!D24)=TRUE,"",Table!D24)</f>
      </c>
      <c r="N24" s="78"/>
    </row>
    <row r="25" spans="1:14" ht="12.75">
      <c r="A25" s="71">
        <f>IF(ISBLANK(Table!A25)=TRUE,"",Table!A25)</f>
        <v>25</v>
      </c>
      <c r="B25" s="99" t="str">
        <f>IF(ISBLANK(Table!B25)=TRUE,"",Table!B25)</f>
        <v>A-22</v>
      </c>
      <c r="C25" s="95">
        <f>IF(ISBLANK(Table!C25)=TRUE,"",Table!C25)</f>
      </c>
      <c r="D25" s="96">
        <f>IF(ISBLANK(Table!D25)=TRUE,"",Table!D25)</f>
      </c>
      <c r="N25" s="78"/>
    </row>
    <row r="26" spans="1:14" ht="12.75">
      <c r="A26" s="71">
        <f>IF(ISBLANK(Table!A26)=TRUE,"",Table!A26)</f>
        <v>26</v>
      </c>
      <c r="B26" s="99" t="str">
        <f>IF(ISBLANK(Table!B26)=TRUE,"",Table!B26)</f>
        <v>A-23</v>
      </c>
      <c r="C26" s="95">
        <f>IF(ISBLANK(Table!C26)=TRUE,"",Table!C26)</f>
      </c>
      <c r="D26" s="96">
        <f>IF(ISBLANK(Table!D26)=TRUE,"",Table!D26)</f>
      </c>
      <c r="N26" s="78"/>
    </row>
    <row r="27" spans="1:14" ht="12.75">
      <c r="A27" s="71">
        <f>IF(ISBLANK(Table!A27)=TRUE,"",Table!A27)</f>
        <v>27</v>
      </c>
      <c r="B27" s="99" t="str">
        <f>IF(ISBLANK(Table!B27)=TRUE,"",Table!B27)</f>
        <v>A-24</v>
      </c>
      <c r="C27" s="95">
        <f>IF(ISBLANK(Table!C27)=TRUE,"",Table!C27)</f>
      </c>
      <c r="D27" s="96">
        <f>IF(ISBLANK(Table!D27)=TRUE,"",Table!D27)</f>
      </c>
      <c r="N27" s="78"/>
    </row>
    <row r="28" spans="1:14" ht="12.75">
      <c r="A28" s="71">
        <f>IF(ISBLANK(Table!A28)=TRUE,"",Table!A28)</f>
        <v>28</v>
      </c>
      <c r="B28" s="99" t="str">
        <f>IF(ISBLANK(Table!B28)=TRUE,"",Table!B28)</f>
        <v>A-25</v>
      </c>
      <c r="C28" s="95">
        <f>IF(ISBLANK(Table!C28)=TRUE,"",Table!C28)</f>
      </c>
      <c r="D28" s="96">
        <f>IF(ISBLANK(Table!D28)=TRUE,"",Table!D28)</f>
      </c>
      <c r="N28" s="78"/>
    </row>
    <row r="29" spans="1:14" ht="12.75">
      <c r="A29" s="71">
        <f>IF(ISBLANK(Table!A29)=TRUE,"",Table!A29)</f>
        <v>29</v>
      </c>
      <c r="B29" s="99" t="str">
        <f>IF(ISBLANK(Table!B29)=TRUE,"",Table!B29)</f>
        <v>A-26</v>
      </c>
      <c r="C29" s="95">
        <f>IF(ISBLANK(Table!C29)=TRUE,"",Table!C29)</f>
      </c>
      <c r="D29" s="96">
        <f>IF(ISBLANK(Table!D29)=TRUE,"",Table!D29)</f>
      </c>
      <c r="N29" s="78"/>
    </row>
    <row r="30" spans="1:14" ht="12.75">
      <c r="A30" s="71">
        <f>IF(ISBLANK(Table!A30)=TRUE,"",Table!A30)</f>
        <v>30</v>
      </c>
      <c r="B30" s="99" t="str">
        <f>IF(ISBLANK(Table!B30)=TRUE,"",Table!B30)</f>
        <v>A-27</v>
      </c>
      <c r="C30" s="95">
        <f>IF(ISBLANK(Table!C30)=TRUE,"",Table!C30)</f>
      </c>
      <c r="D30" s="96">
        <f>IF(ISBLANK(Table!D30)=TRUE,"",Table!D30)</f>
      </c>
      <c r="N30" s="78"/>
    </row>
    <row r="31" spans="1:14" ht="12.75">
      <c r="A31" s="71">
        <f>IF(ISBLANK(Table!A31)=TRUE,"",Table!A31)</f>
        <v>31</v>
      </c>
      <c r="B31" s="99" t="str">
        <f>IF(ISBLANK(Table!B31)=TRUE,"",Table!B31)</f>
        <v>A-28</v>
      </c>
      <c r="C31" s="95">
        <f>IF(ISBLANK(Table!C31)=TRUE,"",Table!C31)</f>
      </c>
      <c r="D31" s="96">
        <f>IF(ISBLANK(Table!D31)=TRUE,"",Table!D31)</f>
      </c>
      <c r="N31" s="78"/>
    </row>
    <row r="32" spans="1:14" ht="12.75">
      <c r="A32" s="71">
        <f>IF(ISBLANK(Table!A32)=TRUE,"",Table!A32)</f>
        <v>32</v>
      </c>
      <c r="B32" s="99" t="str">
        <f>IF(ISBLANK(Table!B32)=TRUE,"",Table!B32)</f>
        <v>A-29</v>
      </c>
      <c r="C32" s="95">
        <f>IF(ISBLANK(Table!C32)=TRUE,"",Table!C32)</f>
      </c>
      <c r="D32" s="96">
        <f>IF(ISBLANK(Table!D32)=TRUE,"",Table!D32)</f>
      </c>
      <c r="N32" s="78"/>
    </row>
    <row r="33" spans="1:14" ht="12.75">
      <c r="A33" s="71">
        <f>IF(ISBLANK(Table!A33)=TRUE,"",Table!A33)</f>
        <v>33</v>
      </c>
      <c r="B33" s="99" t="str">
        <f>IF(ISBLANK(Table!B33)=TRUE,"",Table!B33)</f>
        <v>A-30</v>
      </c>
      <c r="C33" s="95">
        <f>IF(ISBLANK(Table!C33)=TRUE,"",Table!C33)</f>
      </c>
      <c r="D33" s="96">
        <f>IF(ISBLANK(Table!D33)=TRUE,"",Table!D33)</f>
      </c>
      <c r="N33" s="78"/>
    </row>
    <row r="34" spans="1:14" ht="12.75">
      <c r="A34" s="71">
        <f>IF(ISBLANK(Table!A34)=TRUE,"",Table!A34)</f>
        <v>34</v>
      </c>
      <c r="B34" s="99" t="str">
        <f>IF(ISBLANK(Table!B34)=TRUE,"",Table!B34)</f>
        <v>A-31</v>
      </c>
      <c r="C34" s="95">
        <f>IF(ISBLANK(Table!C34)=TRUE,"",Table!C34)</f>
      </c>
      <c r="D34" s="96">
        <f>IF(ISBLANK(Table!D34)=TRUE,"",Table!D34)</f>
      </c>
      <c r="N34" s="78"/>
    </row>
    <row r="35" spans="1:14" ht="12.75">
      <c r="A35" s="71">
        <f>IF(ISBLANK(Table!A35)=TRUE,"",Table!A35)</f>
        <v>35</v>
      </c>
      <c r="B35" s="99" t="str">
        <f>IF(ISBLANK(Table!B35)=TRUE,"",Table!B35)</f>
        <v>A-32</v>
      </c>
      <c r="C35" s="95">
        <f>IF(ISBLANK(Table!C35)=TRUE,"",Table!C35)</f>
      </c>
      <c r="D35" s="96">
        <f>IF(ISBLANK(Table!D35)=TRUE,"",Table!D35)</f>
      </c>
      <c r="N35" s="78"/>
    </row>
    <row r="36" spans="1:14" ht="12.75">
      <c r="A36" s="71">
        <f>IF(ISBLANK(Table!A36)=TRUE,"",Table!A36)</f>
        <v>36</v>
      </c>
      <c r="B36" s="99" t="str">
        <f>IF(ISBLANK(Table!B36)=TRUE,"",Table!B36)</f>
        <v>A-33</v>
      </c>
      <c r="C36" s="95">
        <f>IF(ISBLANK(Table!C36)=TRUE,"",Table!C36)</f>
      </c>
      <c r="D36" s="96">
        <f>IF(ISBLANK(Table!D36)=TRUE,"",Table!D36)</f>
      </c>
      <c r="N36" s="78"/>
    </row>
    <row r="37" spans="1:14" ht="12.75">
      <c r="A37" s="71">
        <f>IF(ISBLANK(Table!A37)=TRUE,"",Table!A37)</f>
        <v>37</v>
      </c>
      <c r="B37" s="99" t="str">
        <f>IF(ISBLANK(Table!B37)=TRUE,"",Table!B37)</f>
        <v>A-34</v>
      </c>
      <c r="C37" s="95">
        <f>IF(ISBLANK(Table!C37)=TRUE,"",Table!C37)</f>
      </c>
      <c r="D37" s="96">
        <f>IF(ISBLANK(Table!D37)=TRUE,"",Table!D37)</f>
      </c>
      <c r="N37" s="78"/>
    </row>
    <row r="38" spans="1:14" ht="12.75">
      <c r="A38" s="71">
        <f>IF(ISBLANK(Table!A38)=TRUE,"",Table!A38)</f>
        <v>38</v>
      </c>
      <c r="B38" s="99" t="str">
        <f>IF(ISBLANK(Table!B38)=TRUE,"",Table!B38)</f>
        <v>A-35</v>
      </c>
      <c r="C38" s="95">
        <f>IF(ISBLANK(Table!C38)=TRUE,"",Table!C38)</f>
      </c>
      <c r="D38" s="96">
        <f>IF(ISBLANK(Table!D38)=TRUE,"",Table!D38)</f>
      </c>
      <c r="N38" s="78"/>
    </row>
    <row r="39" spans="1:14" ht="12.75">
      <c r="A39" s="71">
        <f>IF(ISBLANK(Table!A39)=TRUE,"",Table!A39)</f>
        <v>39</v>
      </c>
      <c r="B39" s="99" t="str">
        <f>IF(ISBLANK(Table!B39)=TRUE,"",Table!B39)</f>
        <v>A-36</v>
      </c>
      <c r="C39" s="95">
        <f>IF(ISBLANK(Table!C39)=TRUE,"",Table!C39)</f>
      </c>
      <c r="D39" s="96">
        <f>IF(ISBLANK(Table!D39)=TRUE,"",Table!D39)</f>
      </c>
      <c r="N39" s="78"/>
    </row>
    <row r="40" spans="1:14" ht="12.75">
      <c r="A40" s="71">
        <f>IF(ISBLANK(Table!A40)=TRUE,"",Table!A40)</f>
        <v>40</v>
      </c>
      <c r="B40" s="99" t="str">
        <f>IF(ISBLANK(Table!B40)=TRUE,"",Table!B40)</f>
        <v>A-37</v>
      </c>
      <c r="C40" s="95">
        <f>IF(ISBLANK(Table!C40)=TRUE,"",Table!C40)</f>
      </c>
      <c r="D40" s="96">
        <f>IF(ISBLANK(Table!D40)=TRUE,"",Table!D40)</f>
      </c>
      <c r="N40" s="78"/>
    </row>
    <row r="41" spans="1:14" ht="12.75">
      <c r="A41" s="71">
        <f>IF(ISBLANK(Table!A41)=TRUE,"",Table!A41)</f>
        <v>41</v>
      </c>
      <c r="B41" s="99" t="str">
        <f>IF(ISBLANK(Table!B41)=TRUE,"",Table!B41)</f>
        <v>A-38</v>
      </c>
      <c r="C41" s="95">
        <f>IF(ISBLANK(Table!C41)=TRUE,"",Table!C41)</f>
      </c>
      <c r="D41" s="96">
        <f>IF(ISBLANK(Table!D41)=TRUE,"",Table!D41)</f>
      </c>
      <c r="N41" s="78"/>
    </row>
    <row r="42" spans="1:14" ht="12.75">
      <c r="A42" s="71">
        <f>IF(ISBLANK(Table!A42)=TRUE,"",Table!A42)</f>
        <v>42</v>
      </c>
      <c r="B42" s="99" t="str">
        <f>IF(ISBLANK(Table!B42)=TRUE,"",Table!B42)</f>
        <v>A-39</v>
      </c>
      <c r="C42" s="95">
        <f>IF(ISBLANK(Table!C42)=TRUE,"",Table!C42)</f>
      </c>
      <c r="D42" s="96">
        <f>IF(ISBLANK(Table!D42)=TRUE,"",Table!D42)</f>
      </c>
      <c r="N42" s="78"/>
    </row>
    <row r="43" spans="1:14" ht="12.75">
      <c r="A43" s="71">
        <f>IF(ISBLANK(Table!A43)=TRUE,"",Table!A43)</f>
        <v>43</v>
      </c>
      <c r="B43" s="99" t="str">
        <f>IF(ISBLANK(Table!B43)=TRUE,"",Table!B43)</f>
        <v>A-40</v>
      </c>
      <c r="C43" s="95">
        <f>IF(ISBLANK(Table!C43)=TRUE,"",Table!C43)</f>
      </c>
      <c r="D43" s="96">
        <f>IF(ISBLANK(Table!D43)=TRUE,"",Table!D43)</f>
      </c>
      <c r="N43" s="78"/>
    </row>
    <row r="44" spans="1:14" ht="12.75">
      <c r="A44" s="71">
        <f>IF(ISBLANK(Table!A44)=TRUE,"",Table!A44)</f>
        <v>44</v>
      </c>
      <c r="B44" s="99" t="str">
        <f>IF(ISBLANK(Table!B44)=TRUE,"",Table!B44)</f>
        <v>A-41</v>
      </c>
      <c r="C44" s="95">
        <f>IF(ISBLANK(Table!C44)=TRUE,"",Table!C44)</f>
      </c>
      <c r="D44" s="96">
        <f>IF(ISBLANK(Table!D44)=TRUE,"",Table!D44)</f>
      </c>
      <c r="N44" s="78"/>
    </row>
    <row r="45" spans="1:14" ht="12.75">
      <c r="A45" s="71">
        <f>IF(ISBLANK(Table!A45)=TRUE,"",Table!A45)</f>
        <v>45</v>
      </c>
      <c r="B45" s="99" t="str">
        <f>IF(ISBLANK(Table!B45)=TRUE,"",Table!B45)</f>
        <v>A-42</v>
      </c>
      <c r="C45" s="95">
        <f>IF(ISBLANK(Table!C45)=TRUE,"",Table!C45)</f>
      </c>
      <c r="D45" s="96">
        <f>IF(ISBLANK(Table!D45)=TRUE,"",Table!D45)</f>
      </c>
      <c r="N45" s="78"/>
    </row>
    <row r="46" spans="1:14" ht="12.75">
      <c r="A46" s="71">
        <f>IF(ISBLANK(Table!A46)=TRUE,"",Table!A46)</f>
        <v>46</v>
      </c>
      <c r="B46" s="99" t="str">
        <f>IF(ISBLANK(Table!B46)=TRUE,"",Table!B46)</f>
        <v>A-43</v>
      </c>
      <c r="C46" s="95">
        <f>IF(ISBLANK(Table!C46)=TRUE,"",Table!C46)</f>
      </c>
      <c r="D46" s="96">
        <f>IF(ISBLANK(Table!D46)=TRUE,"",Table!D46)</f>
      </c>
      <c r="N46" s="78"/>
    </row>
    <row r="47" spans="1:14" ht="12.75">
      <c r="A47" s="71">
        <f>IF(ISBLANK(Table!A47)=TRUE,"",Table!A47)</f>
        <v>47</v>
      </c>
      <c r="B47" s="99" t="str">
        <f>IF(ISBLANK(Table!B47)=TRUE,"",Table!B47)</f>
        <v>A-44</v>
      </c>
      <c r="C47" s="95">
        <f>IF(ISBLANK(Table!C47)=TRUE,"",Table!C47)</f>
      </c>
      <c r="D47" s="96">
        <f>IF(ISBLANK(Table!D47)=TRUE,"",Table!D47)</f>
      </c>
      <c r="N47" s="78"/>
    </row>
    <row r="48" spans="1:14" ht="12.75">
      <c r="A48" s="71">
        <f>IF(ISBLANK(Table!A48)=TRUE,"",Table!A48)</f>
        <v>48</v>
      </c>
      <c r="B48" s="99" t="str">
        <f>IF(ISBLANK(Table!B48)=TRUE,"",Table!B48)</f>
        <v>A-45</v>
      </c>
      <c r="C48" s="95">
        <f>IF(ISBLANK(Table!C48)=TRUE,"",Table!C48)</f>
      </c>
      <c r="D48" s="96">
        <f>IF(ISBLANK(Table!D48)=TRUE,"",Table!D48)</f>
      </c>
      <c r="N48" s="78"/>
    </row>
    <row r="49" spans="1:14" ht="12.75">
      <c r="A49" s="71">
        <f>IF(ISBLANK(Table!A49)=TRUE,"",Table!A49)</f>
        <v>49</v>
      </c>
      <c r="B49" s="99" t="str">
        <f>IF(ISBLANK(Table!B49)=TRUE,"",Table!B49)</f>
        <v>A-46</v>
      </c>
      <c r="C49" s="95">
        <f>IF(ISBLANK(Table!C49)=TRUE,"",Table!C49)</f>
      </c>
      <c r="D49" s="96">
        <f>IF(ISBLANK(Table!D49)=TRUE,"",Table!D49)</f>
      </c>
      <c r="N49" s="78"/>
    </row>
    <row r="50" spans="1:14" ht="12.75">
      <c r="A50" s="71">
        <f>IF(ISBLANK(Table!A50)=TRUE,"",Table!A50)</f>
        <v>50</v>
      </c>
      <c r="B50" s="99" t="str">
        <f>IF(ISBLANK(Table!B50)=TRUE,"",Table!B50)</f>
        <v>A-47</v>
      </c>
      <c r="C50" s="95">
        <f>IF(ISBLANK(Table!C50)=TRUE,"",Table!C50)</f>
      </c>
      <c r="D50" s="96">
        <f>IF(ISBLANK(Table!D50)=TRUE,"",Table!D50)</f>
      </c>
      <c r="N50" s="78"/>
    </row>
    <row r="51" spans="1:14" ht="12.75">
      <c r="A51" s="71">
        <f>IF(ISBLANK(Table!A51)=TRUE,"",Table!A51)</f>
        <v>51</v>
      </c>
      <c r="B51" s="99" t="str">
        <f>IF(ISBLANK(Table!B51)=TRUE,"",Table!B51)</f>
        <v>A-48</v>
      </c>
      <c r="C51" s="95">
        <f>IF(ISBLANK(Table!C51)=TRUE,"",Table!C51)</f>
      </c>
      <c r="D51" s="96">
        <f>IF(ISBLANK(Table!D51)=TRUE,"",Table!D51)</f>
      </c>
      <c r="N51" s="78"/>
    </row>
    <row r="52" spans="1:14" ht="12.75">
      <c r="A52" s="71">
        <f>IF(ISBLANK(Table!A52)=TRUE,"",Table!A52)</f>
        <v>52</v>
      </c>
      <c r="B52" s="99" t="str">
        <f>IF(ISBLANK(Table!B52)=TRUE,"",Table!B52)</f>
        <v>A-49</v>
      </c>
      <c r="C52" s="95">
        <f>IF(ISBLANK(Table!C52)=TRUE,"",Table!C52)</f>
      </c>
      <c r="D52" s="96">
        <f>IF(ISBLANK(Table!D52)=TRUE,"",Table!D52)</f>
      </c>
      <c r="F52" s="35" t="str">
        <f>Table!C59</f>
        <v>intercept, a =</v>
      </c>
      <c r="G52" s="65">
        <f>Table!D59</f>
        <v>1.2218584848206877</v>
      </c>
      <c r="H52" s="11" t="s">
        <v>55</v>
      </c>
      <c r="N52" s="78"/>
    </row>
    <row r="53" spans="1:14" ht="13.5" thickBot="1">
      <c r="A53" s="73">
        <f>IF(ISBLANK(Table!A53)=TRUE,"",Table!A53)</f>
        <v>53</v>
      </c>
      <c r="B53" s="100" t="str">
        <f>IF(ISBLANK(Table!B53)=TRUE,"",Table!B53)</f>
        <v>A-50</v>
      </c>
      <c r="C53" s="97">
        <f>IF(ISBLANK(Table!C53)=TRUE,"",Table!C53)</f>
      </c>
      <c r="D53" s="98">
        <f>IF(ISBLANK(Table!D53)=TRUE,"",Table!D53)</f>
      </c>
      <c r="E53" s="74"/>
      <c r="F53" s="36" t="str">
        <f>Table!C60</f>
        <v>slope, b =</v>
      </c>
      <c r="G53" s="75">
        <f>Table!D60</f>
        <v>0.9196599409563198</v>
      </c>
      <c r="H53" s="76" t="s">
        <v>54</v>
      </c>
      <c r="I53" s="74"/>
      <c r="J53" s="74"/>
      <c r="K53" s="74"/>
      <c r="L53" s="74"/>
      <c r="M53" s="74"/>
      <c r="N53" s="79"/>
    </row>
    <row r="54" spans="1:4" s="61" customFormat="1" ht="13.5" thickTop="1">
      <c r="A54" s="47" t="s">
        <v>49</v>
      </c>
      <c r="B54" s="48"/>
      <c r="C54" s="60"/>
      <c r="D54" s="60"/>
    </row>
    <row r="55" spans="1:4" s="61" customFormat="1" ht="12.75">
      <c r="A55" s="64"/>
      <c r="B55" s="48"/>
      <c r="C55" s="60"/>
      <c r="D55" s="60"/>
    </row>
    <row r="56" spans="2:4" s="61" customFormat="1" ht="12.75">
      <c r="B56" s="48"/>
      <c r="C56" s="60"/>
      <c r="D56" s="60"/>
    </row>
    <row r="57" spans="1:4" s="61" customFormat="1" ht="12.75">
      <c r="A57" s="64"/>
      <c r="B57" s="48"/>
      <c r="C57" s="60"/>
      <c r="D57" s="60"/>
    </row>
    <row r="58" spans="2:4" s="61" customFormat="1" ht="12.75">
      <c r="B58" s="48"/>
      <c r="C58" s="60"/>
      <c r="D58" s="60"/>
    </row>
    <row r="59" spans="1:4" s="61" customFormat="1" ht="12.75">
      <c r="A59" s="64"/>
      <c r="B59" s="48"/>
      <c r="C59" s="60"/>
      <c r="D59" s="60"/>
    </row>
    <row r="60" spans="2:4" s="61" customFormat="1" ht="12.75">
      <c r="B60" s="48"/>
      <c r="C60" s="60"/>
      <c r="D60" s="60"/>
    </row>
    <row r="61" spans="2:4" s="61" customFormat="1" ht="12.75">
      <c r="B61" s="48"/>
      <c r="C61" s="60"/>
      <c r="D61" s="60"/>
    </row>
    <row r="62" spans="1:4" s="61" customFormat="1" ht="12.75">
      <c r="A62" s="64"/>
      <c r="B62" s="48"/>
      <c r="C62" s="60"/>
      <c r="D62" s="60"/>
    </row>
    <row r="63" spans="1:4" s="61" customFormat="1" ht="12.75">
      <c r="A63" s="47" t="s">
        <v>46</v>
      </c>
      <c r="B63" s="48"/>
      <c r="C63" s="60"/>
      <c r="D63" s="60"/>
    </row>
  </sheetData>
  <sheetProtection password="CC36" sheet="1" scenarios="1" selectLockedCells="1"/>
  <printOptions/>
  <pageMargins left="0.5" right="0.5" top="1" bottom="1" header="0.5" footer="0.5"/>
  <pageSetup fitToHeight="1" fitToWidth="1" horizontalDpi="600" verticalDpi="600" orientation="portrait" scale="70" r:id="rId2"/>
  <headerFooter alignWithMargins="0">
    <oddHeader>&amp;L&amp;8Assessment of a Single Instrument Calibration</oddHeader>
    <oddFooter>&amp;L&amp;8&amp;F, &amp;A, &amp;D]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</cp:lastModifiedBy>
  <cp:lastPrinted>2009-12-31T17:13:27Z</cp:lastPrinted>
  <dcterms:created xsi:type="dcterms:W3CDTF">2003-07-29T14:56:43Z</dcterms:created>
  <dcterms:modified xsi:type="dcterms:W3CDTF">2011-04-12T15:22:30Z</dcterms:modified>
  <cp:category/>
  <cp:version/>
  <cp:contentType/>
  <cp:contentStatus/>
</cp:coreProperties>
</file>